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defaultThemeVersion="124226"/>
  <xr:revisionPtr revIDLastSave="0" documentId="13_ncr:1_{113BAC93-D1E1-4BBD-A924-2F89D13DCCB5}" xr6:coauthVersionLast="47" xr6:coauthVersionMax="47" xr10:uidLastSave="{00000000-0000-0000-0000-000000000000}"/>
  <workbookProtection workbookAlgorithmName="SHA-256" workbookHashValue="nfqYcZfSinacdg/SoEY1fJOuLUFJrjwPTpl1cGTwZmo=" workbookSaltValue="O9f6P9BkF/NYL14cXiPO9g==" workbookSpinCount="100000" lockStructure="1"/>
  <bookViews>
    <workbookView xWindow="-108" yWindow="-108" windowWidth="30936" windowHeight="16776" tabRatio="844" xr2:uid="{00000000-000D-0000-FFFF-FFFF00000000}"/>
  </bookViews>
  <sheets>
    <sheet name="Important information" sheetId="47" r:id="rId1"/>
    <sheet name="Menu" sheetId="50" r:id="rId2"/>
    <sheet name="D&amp;C plant 1" sheetId="40" state="hidden" r:id="rId3"/>
    <sheet name="D&amp;C plant 2" sheetId="45" state="hidden" r:id="rId4"/>
    <sheet name="D&amp;C plant 3" sheetId="46" state="hidden" r:id="rId5"/>
    <sheet name="Methane method 1" sheetId="51" r:id="rId6"/>
    <sheet name="Methane method 2 3" sheetId="52" r:id="rId7"/>
    <sheet name="OSCAR D&amp;C wastewater" sheetId="44" state="hidden" r:id="rId8"/>
    <sheet name="Nitrogen Method 1 2 3" sheetId="53" r:id="rId9"/>
    <sheet name="Facility output method 1" sheetId="48" r:id="rId10"/>
    <sheet name="Facility output method 2 3" sheetId="49" r:id="rId11"/>
    <sheet name="About" sheetId="54" r:id="rId12"/>
    <sheet name="par" sheetId="42" state="hidden" r:id="rId13"/>
  </sheets>
  <definedNames>
    <definedName name="_xlnm._FilterDatabase" localSheetId="2" hidden="1">'D&amp;C plant 1'!$A$20:$D$46</definedName>
    <definedName name="EFdisij">OFFSET(par!$F$65,IF('D&amp;C plant 1'!$C$23&lt;2012,0,1),0,IF('D&amp;C plant 1'!$C$23&lt;2012,1,3),1)</definedName>
    <definedName name="EFsecij">par!$F$65</definedName>
    <definedName name="FracPr1">par!$D$71</definedName>
    <definedName name="FracPr2">par!$D$74</definedName>
    <definedName name="FracPr3">par!$D$77</definedName>
    <definedName name="FracPr4">par!$D$80</definedName>
    <definedName name="Incinp">par!$H$19</definedName>
    <definedName name="InpnotReq">par!$H$18</definedName>
    <definedName name="InpReq">par!$D$18</definedName>
    <definedName name="IPCC_default_treatment_types">par!$D$88:$D$92</definedName>
    <definedName name="list">par!#REF!</definedName>
    <definedName name="outdisijEnv">OFFSET(par!$D$65,IF('D&amp;C plant 1'!$C$23&lt;2012,0,1),0,IF('D&amp;C plant 1'!$C$23&lt;2012,1,3),1)</definedName>
    <definedName name="PlseDel">par!$D$17</definedName>
    <definedName name="PlseIgn">par!$D$32</definedName>
    <definedName name="_xlnm.Print_Area" localSheetId="2">'D&amp;C plant 1'!$A$1:$D$85</definedName>
    <definedName name="_xlnm.Print_Area" localSheetId="3">'D&amp;C plant 2'!$A:$D</definedName>
    <definedName name="_xlnm.Print_Area" localSheetId="4">'D&amp;C plant 3'!$A:$D</definedName>
    <definedName name="_xlnm.Print_Area" localSheetId="0">'Important information'!$B$1:$B$3</definedName>
    <definedName name="_xlnm.Print_Area" localSheetId="5">'Methane method 1'!$B$1:$E$144</definedName>
    <definedName name="_xlnm.Print_Area" localSheetId="7">'OSCAR D&amp;C wastewater'!$A:$L</definedName>
    <definedName name="Protein1">par!$D$70</definedName>
    <definedName name="Protein2">par!$D$73</definedName>
    <definedName name="Protein3">par!$D$76</definedName>
    <definedName name="Protein4">par!$D$79</definedName>
    <definedName name="Seldrop">par!$H$17</definedName>
    <definedName name="VSpsl_conversion_factor1">par!$D$51</definedName>
    <definedName name="VSpsl_conversion_factor2">par!$D$54</definedName>
    <definedName name="VSpsl_conversion_factor3">par!$D$57</definedName>
    <definedName name="VSpsl_conversion_factor4">par!#REF!</definedName>
    <definedName name="VSwasl_conversion_factor1">par!$D$52</definedName>
    <definedName name="VSwasl_conversion_factor2">par!$D$55</definedName>
    <definedName name="VSwasl_conversion_factor3">par!$D$58</definedName>
    <definedName name="VSwasl_conversion_factor4">par!#REF!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4" i="49" l="1"/>
  <c r="O63" i="49"/>
  <c r="O60" i="48"/>
  <c r="O59" i="48"/>
  <c r="E14" i="52"/>
  <c r="F31" i="52"/>
  <c r="F30" i="52"/>
  <c r="F29" i="52"/>
  <c r="E31" i="52"/>
  <c r="E30" i="52"/>
  <c r="E29" i="52"/>
  <c r="E5" i="51"/>
  <c r="D45" i="52" l="1"/>
  <c r="O55" i="48"/>
  <c r="O61" i="48"/>
  <c r="O62" i="48"/>
  <c r="O63" i="48"/>
  <c r="O64" i="48"/>
  <c r="O65" i="48"/>
  <c r="O66" i="48"/>
  <c r="O67" i="48"/>
  <c r="O68" i="48"/>
  <c r="O69" i="48"/>
  <c r="O70" i="48"/>
  <c r="O59" i="49" l="1"/>
  <c r="O57" i="49"/>
  <c r="O127" i="49"/>
  <c r="O73" i="49"/>
  <c r="O72" i="49"/>
  <c r="O71" i="49"/>
  <c r="O70" i="49"/>
  <c r="O69" i="49"/>
  <c r="O68" i="49"/>
  <c r="O67" i="49"/>
  <c r="O66" i="49"/>
  <c r="O65" i="49"/>
  <c r="O62" i="49" l="1"/>
  <c r="O61" i="49"/>
  <c r="O58" i="49"/>
  <c r="F39" i="52" l="1"/>
  <c r="F30" i="51"/>
  <c r="E15" i="51" l="1"/>
  <c r="E14" i="51"/>
  <c r="D17" i="51"/>
  <c r="E13" i="51" s="1"/>
  <c r="D16" i="51"/>
  <c r="E16" i="51" s="1"/>
  <c r="E17" i="51" l="1"/>
  <c r="E12" i="51"/>
  <c r="D7" i="50"/>
  <c r="B17" i="52" l="1"/>
  <c r="B27" i="52"/>
  <c r="B26" i="52"/>
  <c r="B16" i="52"/>
  <c r="F22" i="53" l="1"/>
  <c r="F20" i="53"/>
  <c r="F18" i="53"/>
  <c r="F16" i="53"/>
  <c r="F15" i="53"/>
  <c r="F12" i="53"/>
  <c r="F11" i="53"/>
  <c r="F36" i="52"/>
  <c r="F35" i="52"/>
  <c r="F34" i="52"/>
  <c r="F33" i="52"/>
  <c r="E33" i="52" s="1"/>
  <c r="F32" i="52"/>
  <c r="E32" i="52" s="1"/>
  <c r="F28" i="52"/>
  <c r="F27" i="52"/>
  <c r="F26" i="52"/>
  <c r="F22" i="52"/>
  <c r="F21" i="52"/>
  <c r="F20" i="52"/>
  <c r="F24" i="52" s="1"/>
  <c r="F19" i="52"/>
  <c r="F23" i="52" s="1"/>
  <c r="F18" i="52"/>
  <c r="F17" i="52"/>
  <c r="F16" i="52"/>
  <c r="F15" i="52"/>
  <c r="F14" i="52"/>
  <c r="F25" i="52" l="1"/>
  <c r="D26" i="53"/>
  <c r="D23" i="53"/>
  <c r="E22" i="53"/>
  <c r="D21" i="53"/>
  <c r="E20" i="53"/>
  <c r="D19" i="53"/>
  <c r="E18" i="53"/>
  <c r="D17" i="53"/>
  <c r="E16" i="53"/>
  <c r="E15" i="53"/>
  <c r="E14" i="53"/>
  <c r="E13" i="53"/>
  <c r="E12" i="53"/>
  <c r="E11" i="53"/>
  <c r="B11" i="53"/>
  <c r="B10" i="53"/>
  <c r="D9" i="53"/>
  <c r="E9" i="53"/>
  <c r="E8" i="53"/>
  <c r="D39" i="52"/>
  <c r="E39" i="52" s="1"/>
  <c r="D38" i="52"/>
  <c r="E38" i="52" s="1"/>
  <c r="D37" i="52"/>
  <c r="E37" i="52" s="1"/>
  <c r="E22" i="52"/>
  <c r="E21" i="52"/>
  <c r="E15" i="52"/>
  <c r="E10" i="53" l="1"/>
  <c r="F13" i="53"/>
  <c r="F10" i="53"/>
  <c r="E6" i="51"/>
  <c r="IU89" i="51" l="1"/>
  <c r="IQ89" i="51"/>
  <c r="IM89" i="51"/>
  <c r="II89" i="51"/>
  <c r="IE89" i="51"/>
  <c r="IA89" i="51"/>
  <c r="HW89" i="51"/>
  <c r="HS89" i="51"/>
  <c r="HO89" i="51"/>
  <c r="HK89" i="51"/>
  <c r="HG89" i="51"/>
  <c r="HC89" i="51"/>
  <c r="GY89" i="51"/>
  <c r="GU89" i="51"/>
  <c r="GQ89" i="51"/>
  <c r="GM89" i="51"/>
  <c r="GI89" i="51"/>
  <c r="GE89" i="51"/>
  <c r="GA89" i="51"/>
  <c r="FW89" i="51"/>
  <c r="FS89" i="51"/>
  <c r="FO89" i="51"/>
  <c r="FK89" i="51"/>
  <c r="FG89" i="51"/>
  <c r="FC89" i="51"/>
  <c r="EY89" i="51"/>
  <c r="EU89" i="51"/>
  <c r="EQ89" i="51"/>
  <c r="EM89" i="51"/>
  <c r="EI89" i="51"/>
  <c r="EE89" i="51"/>
  <c r="EA89" i="51"/>
  <c r="DW89" i="51"/>
  <c r="DS89" i="51"/>
  <c r="DO89" i="51"/>
  <c r="DK89" i="51"/>
  <c r="DG89" i="51"/>
  <c r="DC89" i="51"/>
  <c r="CY89" i="51"/>
  <c r="CU89" i="51"/>
  <c r="CQ89" i="51"/>
  <c r="CM89" i="51"/>
  <c r="IY89" i="51"/>
  <c r="CI89" i="51"/>
  <c r="CE89" i="51"/>
  <c r="CA89" i="51"/>
  <c r="BW89" i="51"/>
  <c r="BS89" i="51"/>
  <c r="BO89" i="51"/>
  <c r="BK89" i="51"/>
  <c r="BG89" i="51"/>
  <c r="BC89" i="51"/>
  <c r="AY89" i="51"/>
  <c r="AU89" i="51"/>
  <c r="AQ89" i="51"/>
  <c r="AM89" i="51"/>
  <c r="AI89" i="51"/>
  <c r="AE89" i="51"/>
  <c r="AA89" i="51"/>
  <c r="W89" i="51"/>
  <c r="S89" i="51"/>
  <c r="O89" i="51"/>
  <c r="K89" i="51"/>
  <c r="D11" i="53" l="1"/>
  <c r="D12" i="53"/>
  <c r="H62" i="51"/>
  <c r="L62" i="51"/>
  <c r="P62" i="51"/>
  <c r="T62" i="51"/>
  <c r="X62" i="51"/>
  <c r="AB62" i="51"/>
  <c r="AF62" i="51"/>
  <c r="AJ62" i="51"/>
  <c r="AN62" i="51"/>
  <c r="AR62" i="51"/>
  <c r="AV62" i="51"/>
  <c r="AZ62" i="51"/>
  <c r="BD62" i="51"/>
  <c r="BH62" i="51"/>
  <c r="BL62" i="51"/>
  <c r="BP62" i="51"/>
  <c r="BT62" i="51"/>
  <c r="BX62" i="51"/>
  <c r="CB62" i="51"/>
  <c r="CF62" i="51"/>
  <c r="CJ62" i="51"/>
  <c r="CN62" i="51"/>
  <c r="CR62" i="51"/>
  <c r="CV62" i="51"/>
  <c r="CZ62" i="51"/>
  <c r="DD62" i="51"/>
  <c r="DH62" i="51"/>
  <c r="DL62" i="51"/>
  <c r="DP62" i="51"/>
  <c r="DT62" i="51"/>
  <c r="DX62" i="51"/>
  <c r="EB62" i="51"/>
  <c r="EF62" i="51"/>
  <c r="EJ62" i="51"/>
  <c r="EN62" i="51"/>
  <c r="ER62" i="51"/>
  <c r="EV62" i="51"/>
  <c r="EZ62" i="51"/>
  <c r="FD62" i="51"/>
  <c r="FH62" i="51"/>
  <c r="FL62" i="51"/>
  <c r="FP62" i="51"/>
  <c r="FT62" i="51"/>
  <c r="FX62" i="51"/>
  <c r="GB62" i="51"/>
  <c r="GF62" i="51"/>
  <c r="GJ62" i="51"/>
  <c r="GN62" i="51"/>
  <c r="GR62" i="51"/>
  <c r="GV62" i="51"/>
  <c r="GZ62" i="51"/>
  <c r="HD62" i="51"/>
  <c r="HH62" i="51"/>
  <c r="HL62" i="51"/>
  <c r="HP62" i="51"/>
  <c r="HT62" i="51"/>
  <c r="HX62" i="51"/>
  <c r="IB62" i="51"/>
  <c r="IF62" i="51"/>
  <c r="IJ62" i="51"/>
  <c r="IN62" i="51"/>
  <c r="IR62" i="51"/>
  <c r="IV62" i="51"/>
  <c r="H63" i="51"/>
  <c r="L63" i="51"/>
  <c r="P63" i="51"/>
  <c r="T63" i="51"/>
  <c r="X63" i="51"/>
  <c r="AB63" i="51"/>
  <c r="AF63" i="51"/>
  <c r="AJ63" i="51"/>
  <c r="AN63" i="51"/>
  <c r="AR63" i="51"/>
  <c r="AV63" i="51"/>
  <c r="AZ63" i="51"/>
  <c r="BD63" i="51"/>
  <c r="BH63" i="51"/>
  <c r="BL63" i="51"/>
  <c r="BP63" i="51"/>
  <c r="BT63" i="51"/>
  <c r="BX63" i="51"/>
  <c r="CB63" i="51"/>
  <c r="CF63" i="51"/>
  <c r="CJ63" i="51"/>
  <c r="CN63" i="51"/>
  <c r="CR63" i="51"/>
  <c r="CV63" i="51"/>
  <c r="CZ63" i="51"/>
  <c r="DD63" i="51"/>
  <c r="DH63" i="51"/>
  <c r="DL63" i="51"/>
  <c r="DP63" i="51"/>
  <c r="DT63" i="51"/>
  <c r="DX63" i="51"/>
  <c r="EB63" i="51"/>
  <c r="EF63" i="51"/>
  <c r="EJ63" i="51"/>
  <c r="EN63" i="51"/>
  <c r="ER63" i="51"/>
  <c r="EV63" i="51"/>
  <c r="EZ63" i="51"/>
  <c r="FD63" i="51"/>
  <c r="FH63" i="51"/>
  <c r="FL63" i="51"/>
  <c r="FP63" i="51"/>
  <c r="FT63" i="51"/>
  <c r="FX63" i="51"/>
  <c r="GB63" i="51"/>
  <c r="GF63" i="51"/>
  <c r="GJ63" i="51"/>
  <c r="GN63" i="51"/>
  <c r="GR63" i="51"/>
  <c r="GV63" i="51"/>
  <c r="GZ63" i="51"/>
  <c r="HD63" i="51"/>
  <c r="HH63" i="51"/>
  <c r="HL63" i="51"/>
  <c r="HP63" i="51"/>
  <c r="HT63" i="51"/>
  <c r="HX63" i="51"/>
  <c r="IB63" i="51"/>
  <c r="IF63" i="51"/>
  <c r="IJ63" i="51"/>
  <c r="IN63" i="51"/>
  <c r="IR63" i="51"/>
  <c r="IV63" i="51"/>
  <c r="K64" i="51"/>
  <c r="O64" i="51"/>
  <c r="S64" i="51"/>
  <c r="W64" i="51"/>
  <c r="AA64" i="51"/>
  <c r="AE64" i="51"/>
  <c r="AI64" i="51"/>
  <c r="AM64" i="51"/>
  <c r="AQ64" i="51"/>
  <c r="AU64" i="51"/>
  <c r="AY64" i="51"/>
  <c r="BC64" i="51"/>
  <c r="BG64" i="51"/>
  <c r="BK64" i="51"/>
  <c r="BO64" i="51"/>
  <c r="BS64" i="51"/>
  <c r="BW64" i="51"/>
  <c r="CA64" i="51"/>
  <c r="CE64" i="51"/>
  <c r="CI64" i="51"/>
  <c r="CM64" i="51"/>
  <c r="CQ64" i="51"/>
  <c r="CU64" i="51"/>
  <c r="CY64" i="51"/>
  <c r="DC64" i="51"/>
  <c r="DG64" i="51"/>
  <c r="DK64" i="51"/>
  <c r="DO64" i="51"/>
  <c r="DS64" i="51"/>
  <c r="DW64" i="51"/>
  <c r="EA64" i="51"/>
  <c r="EE64" i="51"/>
  <c r="EI64" i="51"/>
  <c r="EM64" i="51"/>
  <c r="EQ64" i="51"/>
  <c r="EU64" i="51"/>
  <c r="EY64" i="51"/>
  <c r="FC64" i="51"/>
  <c r="FG64" i="51"/>
  <c r="FK64" i="51"/>
  <c r="FO64" i="51"/>
  <c r="FS64" i="51"/>
  <c r="FW64" i="51"/>
  <c r="GA64" i="51"/>
  <c r="GE64" i="51"/>
  <c r="GI64" i="51"/>
  <c r="GM64" i="51"/>
  <c r="GQ64" i="51"/>
  <c r="GU64" i="51"/>
  <c r="GY64" i="51"/>
  <c r="HC64" i="51"/>
  <c r="HG64" i="51"/>
  <c r="HK64" i="51"/>
  <c r="HO64" i="51"/>
  <c r="HS64" i="51"/>
  <c r="HW64" i="51"/>
  <c r="IA64" i="51"/>
  <c r="IE64" i="51"/>
  <c r="II64" i="51"/>
  <c r="IM64" i="51"/>
  <c r="IQ64" i="51"/>
  <c r="IU64" i="51"/>
  <c r="IY64" i="51"/>
  <c r="K65" i="51"/>
  <c r="O65" i="51"/>
  <c r="S65" i="51"/>
  <c r="W65" i="51"/>
  <c r="AA65" i="51"/>
  <c r="AE65" i="51"/>
  <c r="AI65" i="51"/>
  <c r="AM65" i="51"/>
  <c r="AQ65" i="51"/>
  <c r="AU65" i="51"/>
  <c r="AY65" i="51"/>
  <c r="BC65" i="51"/>
  <c r="BG65" i="51"/>
  <c r="BK65" i="51"/>
  <c r="BO65" i="51"/>
  <c r="BS65" i="51"/>
  <c r="BW65" i="51"/>
  <c r="CA65" i="51"/>
  <c r="CE65" i="51"/>
  <c r="CI65" i="51"/>
  <c r="CM65" i="51"/>
  <c r="CQ65" i="51"/>
  <c r="CU65" i="51"/>
  <c r="CY65" i="51"/>
  <c r="DC65" i="51"/>
  <c r="DG65" i="51"/>
  <c r="DK65" i="51"/>
  <c r="DO65" i="51"/>
  <c r="DS65" i="51"/>
  <c r="DW65" i="51"/>
  <c r="EA65" i="51"/>
  <c r="EE65" i="51"/>
  <c r="EI65" i="51"/>
  <c r="EM65" i="51"/>
  <c r="EQ65" i="51"/>
  <c r="EU65" i="51"/>
  <c r="EY65" i="51"/>
  <c r="FC65" i="51"/>
  <c r="FG65" i="51"/>
  <c r="FK65" i="51"/>
  <c r="FO65" i="51"/>
  <c r="FS65" i="51"/>
  <c r="FW65" i="51"/>
  <c r="GA65" i="51"/>
  <c r="GE65" i="51"/>
  <c r="GI65" i="51"/>
  <c r="GM65" i="51"/>
  <c r="GQ65" i="51"/>
  <c r="GU65" i="51"/>
  <c r="GY65" i="51"/>
  <c r="HC65" i="51"/>
  <c r="HG65" i="51"/>
  <c r="HK65" i="51"/>
  <c r="HO65" i="51"/>
  <c r="HS65" i="51"/>
  <c r="HW65" i="51"/>
  <c r="IA65" i="51"/>
  <c r="IE65" i="51"/>
  <c r="II65" i="51"/>
  <c r="IM65" i="51"/>
  <c r="IQ65" i="51"/>
  <c r="IU65" i="51"/>
  <c r="IY65" i="51"/>
  <c r="H67" i="51"/>
  <c r="K67" i="51"/>
  <c r="L67" i="51"/>
  <c r="O67" i="51"/>
  <c r="P67" i="51"/>
  <c r="S67" i="51"/>
  <c r="T67" i="51"/>
  <c r="W67" i="51"/>
  <c r="X67" i="51"/>
  <c r="AA67" i="51"/>
  <c r="AB67" i="51"/>
  <c r="AE67" i="51"/>
  <c r="AF67" i="51"/>
  <c r="AI67" i="51"/>
  <c r="AJ67" i="51"/>
  <c r="AM67" i="51"/>
  <c r="AN67" i="51"/>
  <c r="AQ67" i="51"/>
  <c r="AR67" i="51"/>
  <c r="AU67" i="51"/>
  <c r="AV67" i="51"/>
  <c r="AY67" i="51"/>
  <c r="AZ67" i="51"/>
  <c r="BC67" i="51"/>
  <c r="BD67" i="51"/>
  <c r="BG67" i="51"/>
  <c r="BH67" i="51"/>
  <c r="BK67" i="51"/>
  <c r="BL67" i="51"/>
  <c r="BO67" i="51"/>
  <c r="BP67" i="51"/>
  <c r="BS67" i="51"/>
  <c r="BT67" i="51"/>
  <c r="BW67" i="51"/>
  <c r="BX67" i="51"/>
  <c r="CA67" i="51"/>
  <c r="CB67" i="51"/>
  <c r="CE67" i="51"/>
  <c r="CF67" i="51"/>
  <c r="CI67" i="51"/>
  <c r="CJ67" i="51"/>
  <c r="CM67" i="51"/>
  <c r="CN67" i="51"/>
  <c r="CQ67" i="51"/>
  <c r="CR67" i="51"/>
  <c r="CU67" i="51"/>
  <c r="CV67" i="51"/>
  <c r="CY67" i="51"/>
  <c r="CZ67" i="51"/>
  <c r="DC67" i="51"/>
  <c r="DD67" i="51"/>
  <c r="DG67" i="51"/>
  <c r="DH67" i="51"/>
  <c r="DK67" i="51"/>
  <c r="DL67" i="51"/>
  <c r="DO67" i="51"/>
  <c r="DP67" i="51"/>
  <c r="DS67" i="51"/>
  <c r="DT67" i="51"/>
  <c r="DW67" i="51"/>
  <c r="DX67" i="51"/>
  <c r="EA67" i="51"/>
  <c r="EB67" i="51"/>
  <c r="EE67" i="51"/>
  <c r="EF67" i="51"/>
  <c r="EI67" i="51"/>
  <c r="EJ67" i="51"/>
  <c r="EM67" i="51"/>
  <c r="EN67" i="51"/>
  <c r="EQ67" i="51"/>
  <c r="ER67" i="51"/>
  <c r="EU67" i="51"/>
  <c r="EV67" i="51"/>
  <c r="EY67" i="51"/>
  <c r="EZ67" i="51"/>
  <c r="FC67" i="51"/>
  <c r="FD67" i="51"/>
  <c r="FG67" i="51"/>
  <c r="FH67" i="51"/>
  <c r="FK67" i="51"/>
  <c r="FL67" i="51"/>
  <c r="FO67" i="51"/>
  <c r="FP67" i="51"/>
  <c r="FS67" i="51"/>
  <c r="FT67" i="51"/>
  <c r="FW67" i="51"/>
  <c r="FX67" i="51"/>
  <c r="GA67" i="51"/>
  <c r="GB67" i="51"/>
  <c r="GE67" i="51"/>
  <c r="GF67" i="51"/>
  <c r="GI67" i="51"/>
  <c r="GJ67" i="51"/>
  <c r="GM67" i="51"/>
  <c r="GN67" i="51"/>
  <c r="GQ67" i="51"/>
  <c r="GR67" i="51"/>
  <c r="GU67" i="51"/>
  <c r="GV67" i="51"/>
  <c r="GY67" i="51"/>
  <c r="GZ67" i="51"/>
  <c r="HC67" i="51"/>
  <c r="HD67" i="51"/>
  <c r="HG67" i="51"/>
  <c r="HH67" i="51"/>
  <c r="HK67" i="51"/>
  <c r="HL67" i="51"/>
  <c r="HO67" i="51"/>
  <c r="HP67" i="51"/>
  <c r="HS67" i="51"/>
  <c r="HT67" i="51"/>
  <c r="HW67" i="51"/>
  <c r="HX67" i="51"/>
  <c r="IA67" i="51"/>
  <c r="IB67" i="51"/>
  <c r="IE67" i="51"/>
  <c r="IF67" i="51"/>
  <c r="II67" i="51"/>
  <c r="IJ67" i="51"/>
  <c r="IM67" i="51"/>
  <c r="IN67" i="51"/>
  <c r="IQ67" i="51"/>
  <c r="IR67" i="51"/>
  <c r="IU67" i="51"/>
  <c r="IV67" i="51"/>
  <c r="IY67" i="51"/>
  <c r="H68" i="51"/>
  <c r="K68" i="51"/>
  <c r="L68" i="51"/>
  <c r="O68" i="51"/>
  <c r="P68" i="51"/>
  <c r="S68" i="51"/>
  <c r="T68" i="51"/>
  <c r="W68" i="51"/>
  <c r="X68" i="51"/>
  <c r="AA68" i="51"/>
  <c r="AB68" i="51"/>
  <c r="AE68" i="51"/>
  <c r="AF68" i="51"/>
  <c r="AI68" i="51"/>
  <c r="AJ68" i="51"/>
  <c r="AM68" i="51"/>
  <c r="AN68" i="51"/>
  <c r="AQ68" i="51"/>
  <c r="AR68" i="51"/>
  <c r="AU68" i="51"/>
  <c r="AV68" i="51"/>
  <c r="AY68" i="51"/>
  <c r="AZ68" i="51"/>
  <c r="BC68" i="51"/>
  <c r="BD68" i="51"/>
  <c r="BG68" i="51"/>
  <c r="BH68" i="51"/>
  <c r="BK68" i="51"/>
  <c r="BL68" i="51"/>
  <c r="BO68" i="51"/>
  <c r="BP68" i="51"/>
  <c r="BS68" i="51"/>
  <c r="BT68" i="51"/>
  <c r="BW68" i="51"/>
  <c r="BX68" i="51"/>
  <c r="CA68" i="51"/>
  <c r="CB68" i="51"/>
  <c r="CE68" i="51"/>
  <c r="CF68" i="51"/>
  <c r="CI68" i="51"/>
  <c r="CJ68" i="51"/>
  <c r="CM68" i="51"/>
  <c r="CN68" i="51"/>
  <c r="CQ68" i="51"/>
  <c r="CR68" i="51"/>
  <c r="CU68" i="51"/>
  <c r="CV68" i="51"/>
  <c r="CY68" i="51"/>
  <c r="CZ68" i="51"/>
  <c r="DC68" i="51"/>
  <c r="DD68" i="51"/>
  <c r="DG68" i="51"/>
  <c r="DH68" i="51"/>
  <c r="DK68" i="51"/>
  <c r="DL68" i="51"/>
  <c r="DO68" i="51"/>
  <c r="DP68" i="51"/>
  <c r="DS68" i="51"/>
  <c r="DT68" i="51"/>
  <c r="DW68" i="51"/>
  <c r="DX68" i="51"/>
  <c r="EA68" i="51"/>
  <c r="EB68" i="51"/>
  <c r="EE68" i="51"/>
  <c r="EF68" i="51"/>
  <c r="EI68" i="51"/>
  <c r="EJ68" i="51"/>
  <c r="EM68" i="51"/>
  <c r="EN68" i="51"/>
  <c r="EQ68" i="51"/>
  <c r="ER68" i="51"/>
  <c r="EU68" i="51"/>
  <c r="EV68" i="51"/>
  <c r="EY68" i="51"/>
  <c r="EZ68" i="51"/>
  <c r="FC68" i="51"/>
  <c r="FD68" i="51"/>
  <c r="FG68" i="51"/>
  <c r="FH68" i="51"/>
  <c r="FK68" i="51"/>
  <c r="FL68" i="51"/>
  <c r="FO68" i="51"/>
  <c r="FP68" i="51"/>
  <c r="FS68" i="51"/>
  <c r="FT68" i="51"/>
  <c r="FW68" i="51"/>
  <c r="FX68" i="51"/>
  <c r="GA68" i="51"/>
  <c r="GB68" i="51"/>
  <c r="GE68" i="51"/>
  <c r="GF68" i="51"/>
  <c r="GI68" i="51"/>
  <c r="GJ68" i="51"/>
  <c r="GM68" i="51"/>
  <c r="GN68" i="51"/>
  <c r="GQ68" i="51"/>
  <c r="GR68" i="51"/>
  <c r="GU68" i="51"/>
  <c r="GV68" i="51"/>
  <c r="GY68" i="51"/>
  <c r="GZ68" i="51"/>
  <c r="HC68" i="51"/>
  <c r="HD68" i="51"/>
  <c r="HG68" i="51"/>
  <c r="HH68" i="51"/>
  <c r="HK68" i="51"/>
  <c r="HL68" i="51"/>
  <c r="HO68" i="51"/>
  <c r="HP68" i="51"/>
  <c r="HS68" i="51"/>
  <c r="HT68" i="51"/>
  <c r="HW68" i="51"/>
  <c r="HX68" i="51"/>
  <c r="IA68" i="51"/>
  <c r="IB68" i="51"/>
  <c r="IE68" i="51"/>
  <c r="IF68" i="51"/>
  <c r="II68" i="51"/>
  <c r="IJ68" i="51"/>
  <c r="IM68" i="51"/>
  <c r="IN68" i="51"/>
  <c r="IQ68" i="51"/>
  <c r="IR68" i="51"/>
  <c r="IU68" i="51"/>
  <c r="IV68" i="51"/>
  <c r="IY68" i="51"/>
  <c r="H69" i="51"/>
  <c r="K69" i="51"/>
  <c r="L69" i="51"/>
  <c r="O69" i="51"/>
  <c r="P69" i="51"/>
  <c r="S69" i="51"/>
  <c r="T69" i="51"/>
  <c r="W69" i="51"/>
  <c r="X69" i="51"/>
  <c r="AA69" i="51"/>
  <c r="AB69" i="51"/>
  <c r="AE69" i="51"/>
  <c r="AF69" i="51"/>
  <c r="AI69" i="51"/>
  <c r="AJ69" i="51"/>
  <c r="AM69" i="51"/>
  <c r="AN69" i="51"/>
  <c r="AQ69" i="51"/>
  <c r="AR69" i="51"/>
  <c r="AU69" i="51"/>
  <c r="AV69" i="51"/>
  <c r="AY69" i="51"/>
  <c r="AZ69" i="51"/>
  <c r="BC69" i="51"/>
  <c r="BD69" i="51"/>
  <c r="BG69" i="51"/>
  <c r="BH69" i="51"/>
  <c r="BK69" i="51"/>
  <c r="BL69" i="51"/>
  <c r="BO69" i="51"/>
  <c r="BP69" i="51"/>
  <c r="BS69" i="51"/>
  <c r="BT69" i="51"/>
  <c r="BW69" i="51"/>
  <c r="BX69" i="51"/>
  <c r="CA69" i="51"/>
  <c r="CB69" i="51"/>
  <c r="CE69" i="51"/>
  <c r="CF69" i="51"/>
  <c r="CI69" i="51"/>
  <c r="CJ69" i="51"/>
  <c r="CM69" i="51"/>
  <c r="CN69" i="51"/>
  <c r="CQ69" i="51"/>
  <c r="CR69" i="51"/>
  <c r="CU69" i="51"/>
  <c r="CV69" i="51"/>
  <c r="CY69" i="51"/>
  <c r="CZ69" i="51"/>
  <c r="DC69" i="51"/>
  <c r="DD69" i="51"/>
  <c r="DG69" i="51"/>
  <c r="DH69" i="51"/>
  <c r="DK69" i="51"/>
  <c r="DL69" i="51"/>
  <c r="DO69" i="51"/>
  <c r="DP69" i="51"/>
  <c r="DS69" i="51"/>
  <c r="DT69" i="51"/>
  <c r="DW69" i="51"/>
  <c r="DX69" i="51"/>
  <c r="EA69" i="51"/>
  <c r="EB69" i="51"/>
  <c r="EE69" i="51"/>
  <c r="EF69" i="51"/>
  <c r="EI69" i="51"/>
  <c r="EJ69" i="51"/>
  <c r="EM69" i="51"/>
  <c r="EN69" i="51"/>
  <c r="EQ69" i="51"/>
  <c r="ER69" i="51"/>
  <c r="EU69" i="51"/>
  <c r="EV69" i="51"/>
  <c r="EY69" i="51"/>
  <c r="EZ69" i="51"/>
  <c r="FC69" i="51"/>
  <c r="FD69" i="51"/>
  <c r="FG69" i="51"/>
  <c r="FH69" i="51"/>
  <c r="FK69" i="51"/>
  <c r="FL69" i="51"/>
  <c r="FO69" i="51"/>
  <c r="FP69" i="51"/>
  <c r="FS69" i="51"/>
  <c r="FT69" i="51"/>
  <c r="FW69" i="51"/>
  <c r="FX69" i="51"/>
  <c r="GA69" i="51"/>
  <c r="GB69" i="51"/>
  <c r="GE69" i="51"/>
  <c r="GF69" i="51"/>
  <c r="GI69" i="51"/>
  <c r="GJ69" i="51"/>
  <c r="GM69" i="51"/>
  <c r="GN69" i="51"/>
  <c r="GQ69" i="51"/>
  <c r="GR69" i="51"/>
  <c r="GU69" i="51"/>
  <c r="GV69" i="51"/>
  <c r="GY69" i="51"/>
  <c r="GZ69" i="51"/>
  <c r="HC69" i="51"/>
  <c r="HD69" i="51"/>
  <c r="HG69" i="51"/>
  <c r="HH69" i="51"/>
  <c r="HK69" i="51"/>
  <c r="HL69" i="51"/>
  <c r="HO69" i="51"/>
  <c r="HP69" i="51"/>
  <c r="HS69" i="51"/>
  <c r="HT69" i="51"/>
  <c r="HW69" i="51"/>
  <c r="HX69" i="51"/>
  <c r="IA69" i="51"/>
  <c r="IB69" i="51"/>
  <c r="IE69" i="51"/>
  <c r="IF69" i="51"/>
  <c r="II69" i="51"/>
  <c r="IJ69" i="51"/>
  <c r="IM69" i="51"/>
  <c r="IN69" i="51"/>
  <c r="IQ69" i="51"/>
  <c r="IR69" i="51"/>
  <c r="IU69" i="51"/>
  <c r="IV69" i="51"/>
  <c r="IY69" i="51"/>
  <c r="H70" i="51"/>
  <c r="K70" i="51"/>
  <c r="L70" i="51"/>
  <c r="O70" i="51"/>
  <c r="P70" i="51"/>
  <c r="S70" i="51"/>
  <c r="T70" i="51"/>
  <c r="W70" i="51"/>
  <c r="X70" i="51"/>
  <c r="AA70" i="51"/>
  <c r="AB70" i="51"/>
  <c r="AE70" i="51"/>
  <c r="AF70" i="51"/>
  <c r="AI70" i="51"/>
  <c r="AJ70" i="51"/>
  <c r="AM70" i="51"/>
  <c r="AN70" i="51"/>
  <c r="AQ70" i="51"/>
  <c r="AR70" i="51"/>
  <c r="AU70" i="51"/>
  <c r="AV70" i="51"/>
  <c r="AY70" i="51"/>
  <c r="AZ70" i="51"/>
  <c r="BC70" i="51"/>
  <c r="BD70" i="51"/>
  <c r="BG70" i="51"/>
  <c r="BH70" i="51"/>
  <c r="BK70" i="51"/>
  <c r="BL70" i="51"/>
  <c r="BO70" i="51"/>
  <c r="BP70" i="51"/>
  <c r="BS70" i="51"/>
  <c r="BT70" i="51"/>
  <c r="BW70" i="51"/>
  <c r="BX70" i="51"/>
  <c r="CA70" i="51"/>
  <c r="CB70" i="51"/>
  <c r="CE70" i="51"/>
  <c r="CF70" i="51"/>
  <c r="CI70" i="51"/>
  <c r="CJ70" i="51"/>
  <c r="CM70" i="51"/>
  <c r="CN70" i="51"/>
  <c r="CQ70" i="51"/>
  <c r="CR70" i="51"/>
  <c r="CU70" i="51"/>
  <c r="CV70" i="51"/>
  <c r="CY70" i="51"/>
  <c r="CZ70" i="51"/>
  <c r="DC70" i="51"/>
  <c r="DD70" i="51"/>
  <c r="DG70" i="51"/>
  <c r="DH70" i="51"/>
  <c r="DK70" i="51"/>
  <c r="DL70" i="51"/>
  <c r="DO70" i="51"/>
  <c r="DP70" i="51"/>
  <c r="DS70" i="51"/>
  <c r="DT70" i="51"/>
  <c r="DW70" i="51"/>
  <c r="DX70" i="51"/>
  <c r="EA70" i="51"/>
  <c r="EB70" i="51"/>
  <c r="EE70" i="51"/>
  <c r="EF70" i="51"/>
  <c r="EI70" i="51"/>
  <c r="EJ70" i="51"/>
  <c r="EM70" i="51"/>
  <c r="EN70" i="51"/>
  <c r="EQ70" i="51"/>
  <c r="ER70" i="51"/>
  <c r="EU70" i="51"/>
  <c r="EV70" i="51"/>
  <c r="EY70" i="51"/>
  <c r="EZ70" i="51"/>
  <c r="FC70" i="51"/>
  <c r="FD70" i="51"/>
  <c r="FG70" i="51"/>
  <c r="FH70" i="51"/>
  <c r="FK70" i="51"/>
  <c r="FL70" i="51"/>
  <c r="FO70" i="51"/>
  <c r="FP70" i="51"/>
  <c r="FS70" i="51"/>
  <c r="FT70" i="51"/>
  <c r="FW70" i="51"/>
  <c r="FX70" i="51"/>
  <c r="GA70" i="51"/>
  <c r="GB70" i="51"/>
  <c r="GE70" i="51"/>
  <c r="GF70" i="51"/>
  <c r="GI70" i="51"/>
  <c r="GJ70" i="51"/>
  <c r="GM70" i="51"/>
  <c r="GN70" i="51"/>
  <c r="GQ70" i="51"/>
  <c r="GR70" i="51"/>
  <c r="GU70" i="51"/>
  <c r="GV70" i="51"/>
  <c r="GY70" i="51"/>
  <c r="GZ70" i="51"/>
  <c r="HC70" i="51"/>
  <c r="HD70" i="51"/>
  <c r="HG70" i="51"/>
  <c r="HH70" i="51"/>
  <c r="HK70" i="51"/>
  <c r="HL70" i="51"/>
  <c r="HO70" i="51"/>
  <c r="HP70" i="51"/>
  <c r="HS70" i="51"/>
  <c r="HT70" i="51"/>
  <c r="HW70" i="51"/>
  <c r="HX70" i="51"/>
  <c r="IA70" i="51"/>
  <c r="IB70" i="51"/>
  <c r="IE70" i="51"/>
  <c r="IF70" i="51"/>
  <c r="II70" i="51"/>
  <c r="IJ70" i="51"/>
  <c r="IM70" i="51"/>
  <c r="IN70" i="51"/>
  <c r="IQ70" i="51"/>
  <c r="IR70" i="51"/>
  <c r="IU70" i="51"/>
  <c r="IV70" i="51"/>
  <c r="IY70" i="51"/>
  <c r="H71" i="51"/>
  <c r="K71" i="51"/>
  <c r="L71" i="51"/>
  <c r="O71" i="51"/>
  <c r="P71" i="51"/>
  <c r="S71" i="51"/>
  <c r="T71" i="51"/>
  <c r="W71" i="51"/>
  <c r="X71" i="51"/>
  <c r="AA71" i="51"/>
  <c r="AB71" i="51"/>
  <c r="AE71" i="51"/>
  <c r="AF71" i="51"/>
  <c r="AI71" i="51"/>
  <c r="AJ71" i="51"/>
  <c r="AM71" i="51"/>
  <c r="AN71" i="51"/>
  <c r="AQ71" i="51"/>
  <c r="AR71" i="51"/>
  <c r="AU71" i="51"/>
  <c r="AV71" i="51"/>
  <c r="AY71" i="51"/>
  <c r="AZ71" i="51"/>
  <c r="BC71" i="51"/>
  <c r="BD71" i="51"/>
  <c r="BG71" i="51"/>
  <c r="BH71" i="51"/>
  <c r="BK71" i="51"/>
  <c r="BL71" i="51"/>
  <c r="BO71" i="51"/>
  <c r="BP71" i="51"/>
  <c r="BS71" i="51"/>
  <c r="BT71" i="51"/>
  <c r="BW71" i="51"/>
  <c r="BX71" i="51"/>
  <c r="CA71" i="51"/>
  <c r="CB71" i="51"/>
  <c r="CE71" i="51"/>
  <c r="CF71" i="51"/>
  <c r="CI71" i="51"/>
  <c r="CJ71" i="51"/>
  <c r="CM71" i="51"/>
  <c r="CN71" i="51"/>
  <c r="CQ71" i="51"/>
  <c r="CR71" i="51"/>
  <c r="CU71" i="51"/>
  <c r="CV71" i="51"/>
  <c r="CY71" i="51"/>
  <c r="CZ71" i="51"/>
  <c r="DC71" i="51"/>
  <c r="DD71" i="51"/>
  <c r="DG71" i="51"/>
  <c r="DH71" i="51"/>
  <c r="DK71" i="51"/>
  <c r="DL71" i="51"/>
  <c r="DO71" i="51"/>
  <c r="DP71" i="51"/>
  <c r="DS71" i="51"/>
  <c r="DT71" i="51"/>
  <c r="DW71" i="51"/>
  <c r="DX71" i="51"/>
  <c r="EA71" i="51"/>
  <c r="EB71" i="51"/>
  <c r="EE71" i="51"/>
  <c r="EF71" i="51"/>
  <c r="EI71" i="51"/>
  <c r="EJ71" i="51"/>
  <c r="EM71" i="51"/>
  <c r="EN71" i="51"/>
  <c r="EQ71" i="51"/>
  <c r="ER71" i="51"/>
  <c r="EU71" i="51"/>
  <c r="EV71" i="51"/>
  <c r="EY71" i="51"/>
  <c r="EZ71" i="51"/>
  <c r="FC71" i="51"/>
  <c r="FD71" i="51"/>
  <c r="FG71" i="51"/>
  <c r="FH71" i="51"/>
  <c r="FK71" i="51"/>
  <c r="FL71" i="51"/>
  <c r="FO71" i="51"/>
  <c r="FP71" i="51"/>
  <c r="FS71" i="51"/>
  <c r="FT71" i="51"/>
  <c r="FW71" i="51"/>
  <c r="FX71" i="51"/>
  <c r="GA71" i="51"/>
  <c r="GB71" i="51"/>
  <c r="GE71" i="51"/>
  <c r="GF71" i="51"/>
  <c r="GI71" i="51"/>
  <c r="GJ71" i="51"/>
  <c r="GM71" i="51"/>
  <c r="GN71" i="51"/>
  <c r="GQ71" i="51"/>
  <c r="GR71" i="51"/>
  <c r="GU71" i="51"/>
  <c r="GV71" i="51"/>
  <c r="GY71" i="51"/>
  <c r="GZ71" i="51"/>
  <c r="HC71" i="51"/>
  <c r="HD71" i="51"/>
  <c r="HG71" i="51"/>
  <c r="HH71" i="51"/>
  <c r="HK71" i="51"/>
  <c r="HL71" i="51"/>
  <c r="HO71" i="51"/>
  <c r="HP71" i="51"/>
  <c r="HS71" i="51"/>
  <c r="HT71" i="51"/>
  <c r="HW71" i="51"/>
  <c r="HX71" i="51"/>
  <c r="IA71" i="51"/>
  <c r="IB71" i="51"/>
  <c r="IE71" i="51"/>
  <c r="IF71" i="51"/>
  <c r="II71" i="51"/>
  <c r="IJ71" i="51"/>
  <c r="IM71" i="51"/>
  <c r="IN71" i="51"/>
  <c r="IQ71" i="51"/>
  <c r="IR71" i="51"/>
  <c r="IU71" i="51"/>
  <c r="IV71" i="51"/>
  <c r="IY71" i="51"/>
  <c r="D58" i="42" l="1"/>
  <c r="D57" i="42"/>
  <c r="D55" i="42"/>
  <c r="D54" i="42"/>
  <c r="D52" i="42"/>
  <c r="D51" i="42"/>
  <c r="D21" i="42" l="1"/>
  <c r="D25" i="42"/>
  <c r="E28" i="51" l="1"/>
  <c r="E9" i="51"/>
  <c r="E29" i="51" l="1"/>
  <c r="H5" i="42" l="1"/>
  <c r="D4" i="42"/>
  <c r="I232" i="44" s="1"/>
  <c r="D63" i="40"/>
  <c r="D24" i="40"/>
  <c r="E19" i="52"/>
  <c r="E20" i="52"/>
  <c r="F15" i="51"/>
  <c r="D32" i="40"/>
  <c r="E27" i="52"/>
  <c r="E26" i="52"/>
  <c r="E17" i="52"/>
  <c r="E16" i="52"/>
  <c r="IV89" i="51"/>
  <c r="IR89" i="51"/>
  <c r="IN89" i="51"/>
  <c r="IJ89" i="51"/>
  <c r="IF89" i="51"/>
  <c r="IB89" i="51"/>
  <c r="HX89" i="51"/>
  <c r="HT89" i="51"/>
  <c r="HP89" i="51"/>
  <c r="HL89" i="51"/>
  <c r="HH89" i="51"/>
  <c r="HD89" i="51"/>
  <c r="GZ89" i="51"/>
  <c r="GV89" i="51"/>
  <c r="GR89" i="51"/>
  <c r="GN89" i="51"/>
  <c r="GJ89" i="51"/>
  <c r="GF89" i="51"/>
  <c r="GB89" i="51"/>
  <c r="FX89" i="51"/>
  <c r="FT89" i="51"/>
  <c r="FP89" i="51"/>
  <c r="FL89" i="51"/>
  <c r="FH89" i="51"/>
  <c r="FD89" i="51"/>
  <c r="EZ89" i="51"/>
  <c r="EV89" i="51"/>
  <c r="ER89" i="51"/>
  <c r="EN89" i="51"/>
  <c r="EJ89" i="51"/>
  <c r="EF89" i="51"/>
  <c r="EB89" i="51"/>
  <c r="DX89" i="51"/>
  <c r="DT89" i="51"/>
  <c r="DP89" i="51"/>
  <c r="DL89" i="51"/>
  <c r="DH89" i="51"/>
  <c r="DD89" i="51"/>
  <c r="CZ89" i="51"/>
  <c r="CV89" i="51"/>
  <c r="CR89" i="51"/>
  <c r="CN89" i="51"/>
  <c r="CJ89" i="51"/>
  <c r="CF89" i="51"/>
  <c r="CB89" i="51"/>
  <c r="BX89" i="51"/>
  <c r="BT89" i="51"/>
  <c r="BP89" i="51"/>
  <c r="BL89" i="51"/>
  <c r="BH89" i="51"/>
  <c r="BD89" i="51"/>
  <c r="AZ89" i="51"/>
  <c r="AV89" i="51"/>
  <c r="AR89" i="51"/>
  <c r="AN89" i="51"/>
  <c r="AJ89" i="51"/>
  <c r="AF89" i="51"/>
  <c r="AB89" i="51"/>
  <c r="X89" i="51"/>
  <c r="T89" i="51"/>
  <c r="P89" i="51"/>
  <c r="L89" i="51"/>
  <c r="H89" i="51"/>
  <c r="IV88" i="51"/>
  <c r="IR88" i="51"/>
  <c r="IN88" i="51"/>
  <c r="IJ88" i="51"/>
  <c r="IF88" i="51"/>
  <c r="IB88" i="51"/>
  <c r="HX88" i="51"/>
  <c r="HT88" i="51"/>
  <c r="HP88" i="51"/>
  <c r="HL88" i="51"/>
  <c r="HH88" i="51"/>
  <c r="HD88" i="51"/>
  <c r="GZ88" i="51"/>
  <c r="GV88" i="51"/>
  <c r="GR88" i="51"/>
  <c r="GN88" i="51"/>
  <c r="GJ88" i="51"/>
  <c r="GF88" i="51"/>
  <c r="GB88" i="51"/>
  <c r="FX88" i="51"/>
  <c r="FT88" i="51"/>
  <c r="FP88" i="51"/>
  <c r="FL88" i="51"/>
  <c r="FH88" i="51"/>
  <c r="FD88" i="51"/>
  <c r="EZ88" i="51"/>
  <c r="EV88" i="51"/>
  <c r="ER88" i="51"/>
  <c r="EN88" i="51"/>
  <c r="EJ88" i="51"/>
  <c r="EF88" i="51"/>
  <c r="EB88" i="51"/>
  <c r="DX88" i="51"/>
  <c r="DT88" i="51"/>
  <c r="DP88" i="51"/>
  <c r="DL88" i="51"/>
  <c r="DH88" i="51"/>
  <c r="DD88" i="51"/>
  <c r="CZ88" i="51"/>
  <c r="CV88" i="51"/>
  <c r="CR88" i="51"/>
  <c r="CN88" i="51"/>
  <c r="CJ88" i="51"/>
  <c r="CF88" i="51"/>
  <c r="CB88" i="51"/>
  <c r="BX88" i="51"/>
  <c r="BT88" i="51"/>
  <c r="BP88" i="51"/>
  <c r="BL88" i="51"/>
  <c r="BH88" i="51"/>
  <c r="BD88" i="51"/>
  <c r="AZ88" i="51"/>
  <c r="AV88" i="51"/>
  <c r="AR88" i="51"/>
  <c r="AN88" i="51"/>
  <c r="AJ88" i="51"/>
  <c r="AF88" i="51"/>
  <c r="AB88" i="51"/>
  <c r="X88" i="51"/>
  <c r="T88" i="51"/>
  <c r="P88" i="51"/>
  <c r="L88" i="51"/>
  <c r="H88" i="51"/>
  <c r="IV87" i="51"/>
  <c r="IR87" i="51"/>
  <c r="IN87" i="51"/>
  <c r="IJ87" i="51"/>
  <c r="IF87" i="51"/>
  <c r="IB87" i="51"/>
  <c r="HX87" i="51"/>
  <c r="HT87" i="51"/>
  <c r="HP87" i="51"/>
  <c r="HL87" i="51"/>
  <c r="HH87" i="51"/>
  <c r="HD87" i="51"/>
  <c r="GZ87" i="51"/>
  <c r="GV87" i="51"/>
  <c r="GR87" i="51"/>
  <c r="GN87" i="51"/>
  <c r="GJ87" i="51"/>
  <c r="GF87" i="51"/>
  <c r="GB87" i="51"/>
  <c r="FX87" i="51"/>
  <c r="FT87" i="51"/>
  <c r="FP87" i="51"/>
  <c r="FL87" i="51"/>
  <c r="FH87" i="51"/>
  <c r="FD87" i="51"/>
  <c r="EZ87" i="51"/>
  <c r="EV87" i="51"/>
  <c r="ER87" i="51"/>
  <c r="EN87" i="51"/>
  <c r="EJ87" i="51"/>
  <c r="EF87" i="51"/>
  <c r="EB87" i="51"/>
  <c r="DX87" i="51"/>
  <c r="DT87" i="51"/>
  <c r="DP87" i="51"/>
  <c r="DL87" i="51"/>
  <c r="DH87" i="51"/>
  <c r="DD87" i="51"/>
  <c r="CZ87" i="51"/>
  <c r="CV87" i="51"/>
  <c r="CR87" i="51"/>
  <c r="CN87" i="51"/>
  <c r="CJ87" i="51"/>
  <c r="CF87" i="51"/>
  <c r="CB87" i="51"/>
  <c r="BX87" i="51"/>
  <c r="BT87" i="51"/>
  <c r="BP87" i="51"/>
  <c r="BL87" i="51"/>
  <c r="BH87" i="51"/>
  <c r="BD87" i="51"/>
  <c r="AZ87" i="51"/>
  <c r="AV87" i="51"/>
  <c r="AR87" i="51"/>
  <c r="AN87" i="51"/>
  <c r="AJ87" i="51"/>
  <c r="AF87" i="51"/>
  <c r="AB87" i="51"/>
  <c r="X87" i="51"/>
  <c r="T87" i="51"/>
  <c r="P87" i="51"/>
  <c r="L87" i="51"/>
  <c r="H87" i="51"/>
  <c r="IY86" i="51"/>
  <c r="IV86" i="51"/>
  <c r="IU86" i="51"/>
  <c r="IR86" i="51"/>
  <c r="IQ86" i="51"/>
  <c r="IN86" i="51"/>
  <c r="IM86" i="51"/>
  <c r="IJ86" i="51"/>
  <c r="II86" i="51"/>
  <c r="IF86" i="51"/>
  <c r="IE86" i="51"/>
  <c r="IB86" i="51"/>
  <c r="IA86" i="51"/>
  <c r="HX86" i="51"/>
  <c r="HW86" i="51"/>
  <c r="HT86" i="51"/>
  <c r="HS86" i="51"/>
  <c r="HP86" i="51"/>
  <c r="HO86" i="51"/>
  <c r="HL86" i="51"/>
  <c r="HK86" i="51"/>
  <c r="HH86" i="51"/>
  <c r="HG86" i="51"/>
  <c r="HD86" i="51"/>
  <c r="HC86" i="51"/>
  <c r="GZ86" i="51"/>
  <c r="GY86" i="51"/>
  <c r="GV86" i="51"/>
  <c r="GU86" i="51"/>
  <c r="GR86" i="51"/>
  <c r="GQ86" i="51"/>
  <c r="GN86" i="51"/>
  <c r="GM86" i="51"/>
  <c r="GJ86" i="51"/>
  <c r="GI86" i="51"/>
  <c r="GF86" i="51"/>
  <c r="GE86" i="51"/>
  <c r="GB86" i="51"/>
  <c r="GA86" i="51"/>
  <c r="FX86" i="51"/>
  <c r="FW86" i="51"/>
  <c r="FT86" i="51"/>
  <c r="FS86" i="51"/>
  <c r="FP86" i="51"/>
  <c r="FO86" i="51"/>
  <c r="FL86" i="51"/>
  <c r="FK86" i="51"/>
  <c r="FH86" i="51"/>
  <c r="FG86" i="51"/>
  <c r="FD86" i="51"/>
  <c r="FC86" i="51"/>
  <c r="EZ86" i="51"/>
  <c r="EY86" i="51"/>
  <c r="EV86" i="51"/>
  <c r="EU86" i="51"/>
  <c r="ER86" i="51"/>
  <c r="EQ86" i="51"/>
  <c r="EN86" i="51"/>
  <c r="EM86" i="51"/>
  <c r="EJ86" i="51"/>
  <c r="EI86" i="51"/>
  <c r="EF86" i="51"/>
  <c r="EE86" i="51"/>
  <c r="EB86" i="51"/>
  <c r="EA86" i="51"/>
  <c r="DX86" i="51"/>
  <c r="DW86" i="51"/>
  <c r="DT86" i="51"/>
  <c r="DS86" i="51"/>
  <c r="DP86" i="51"/>
  <c r="DO86" i="51"/>
  <c r="DL86" i="51"/>
  <c r="DK86" i="51"/>
  <c r="DH86" i="51"/>
  <c r="DG86" i="51"/>
  <c r="DD86" i="51"/>
  <c r="DC86" i="51"/>
  <c r="CZ86" i="51"/>
  <c r="CY86" i="51"/>
  <c r="CV86" i="51"/>
  <c r="CU86" i="51"/>
  <c r="CR86" i="51"/>
  <c r="CQ86" i="51"/>
  <c r="CN86" i="51"/>
  <c r="CM86" i="51"/>
  <c r="CJ86" i="51"/>
  <c r="CI86" i="51"/>
  <c r="CF86" i="51"/>
  <c r="CE86" i="51"/>
  <c r="CB86" i="51"/>
  <c r="CA86" i="51"/>
  <c r="BX86" i="51"/>
  <c r="BW86" i="51"/>
  <c r="BT86" i="51"/>
  <c r="BS86" i="51"/>
  <c r="BP86" i="51"/>
  <c r="BO86" i="51"/>
  <c r="BL86" i="51"/>
  <c r="BK86" i="51"/>
  <c r="BH86" i="51"/>
  <c r="BG86" i="51"/>
  <c r="BD86" i="51"/>
  <c r="BC86" i="51"/>
  <c r="AZ86" i="51"/>
  <c r="AY86" i="51"/>
  <c r="AV86" i="51"/>
  <c r="AU86" i="51"/>
  <c r="AR86" i="51"/>
  <c r="AQ86" i="51"/>
  <c r="AN86" i="51"/>
  <c r="AM86" i="51"/>
  <c r="AJ86" i="51"/>
  <c r="AI86" i="51"/>
  <c r="AF86" i="51"/>
  <c r="AE86" i="51"/>
  <c r="AB86" i="51"/>
  <c r="AA86" i="51"/>
  <c r="X86" i="51"/>
  <c r="W86" i="51"/>
  <c r="T86" i="51"/>
  <c r="S86" i="51"/>
  <c r="P86" i="51"/>
  <c r="O86" i="51"/>
  <c r="L86" i="51"/>
  <c r="K86" i="51"/>
  <c r="H86" i="51"/>
  <c r="E36" i="52"/>
  <c r="IY85" i="51"/>
  <c r="IV85" i="51"/>
  <c r="IU85" i="51"/>
  <c r="IR85" i="51"/>
  <c r="IQ85" i="51"/>
  <c r="IN85" i="51"/>
  <c r="IM85" i="51"/>
  <c r="IJ85" i="51"/>
  <c r="II85" i="51"/>
  <c r="IF85" i="51"/>
  <c r="IE85" i="51"/>
  <c r="IB85" i="51"/>
  <c r="IA85" i="51"/>
  <c r="HX85" i="51"/>
  <c r="HW85" i="51"/>
  <c r="HT85" i="51"/>
  <c r="HS85" i="51"/>
  <c r="HP85" i="51"/>
  <c r="HO85" i="51"/>
  <c r="HL85" i="51"/>
  <c r="HK85" i="51"/>
  <c r="HH85" i="51"/>
  <c r="HG85" i="51"/>
  <c r="HD85" i="51"/>
  <c r="HC85" i="51"/>
  <c r="GZ85" i="51"/>
  <c r="GY85" i="51"/>
  <c r="GV85" i="51"/>
  <c r="GU85" i="51"/>
  <c r="GR85" i="51"/>
  <c r="GQ85" i="51"/>
  <c r="GN85" i="51"/>
  <c r="GM85" i="51"/>
  <c r="GJ85" i="51"/>
  <c r="GI85" i="51"/>
  <c r="GF85" i="51"/>
  <c r="GE85" i="51"/>
  <c r="GB85" i="51"/>
  <c r="GA85" i="51"/>
  <c r="FX85" i="51"/>
  <c r="FW85" i="51"/>
  <c r="FT85" i="51"/>
  <c r="FS85" i="51"/>
  <c r="FP85" i="51"/>
  <c r="FO85" i="51"/>
  <c r="FL85" i="51"/>
  <c r="FK85" i="51"/>
  <c r="FH85" i="51"/>
  <c r="FG85" i="51"/>
  <c r="FD85" i="51"/>
  <c r="FC85" i="51"/>
  <c r="EZ85" i="51"/>
  <c r="EY85" i="51"/>
  <c r="EV85" i="51"/>
  <c r="EU85" i="51"/>
  <c r="ER85" i="51"/>
  <c r="EQ85" i="51"/>
  <c r="EN85" i="51"/>
  <c r="EM85" i="51"/>
  <c r="EJ85" i="51"/>
  <c r="EI85" i="51"/>
  <c r="EF85" i="51"/>
  <c r="EE85" i="51"/>
  <c r="EB85" i="51"/>
  <c r="EA85" i="51"/>
  <c r="DX85" i="51"/>
  <c r="DW85" i="51"/>
  <c r="DT85" i="51"/>
  <c r="DS85" i="51"/>
  <c r="DP85" i="51"/>
  <c r="DO85" i="51"/>
  <c r="DL85" i="51"/>
  <c r="DK85" i="51"/>
  <c r="DH85" i="51"/>
  <c r="DG85" i="51"/>
  <c r="DD85" i="51"/>
  <c r="DC85" i="51"/>
  <c r="CZ85" i="51"/>
  <c r="CY85" i="51"/>
  <c r="CV85" i="51"/>
  <c r="CU85" i="51"/>
  <c r="CR85" i="51"/>
  <c r="CQ85" i="51"/>
  <c r="CN85" i="51"/>
  <c r="CM85" i="51"/>
  <c r="CJ85" i="51"/>
  <c r="CI85" i="51"/>
  <c r="CF85" i="51"/>
  <c r="CE85" i="51"/>
  <c r="CB85" i="51"/>
  <c r="CA85" i="51"/>
  <c r="BX85" i="51"/>
  <c r="BW85" i="51"/>
  <c r="BT85" i="51"/>
  <c r="BS85" i="51"/>
  <c r="BP85" i="51"/>
  <c r="BO85" i="51"/>
  <c r="BL85" i="51"/>
  <c r="BK85" i="51"/>
  <c r="BH85" i="51"/>
  <c r="BG85" i="51"/>
  <c r="BD85" i="51"/>
  <c r="BC85" i="51"/>
  <c r="AZ85" i="51"/>
  <c r="AY85" i="51"/>
  <c r="AV85" i="51"/>
  <c r="AU85" i="51"/>
  <c r="AR85" i="51"/>
  <c r="AQ85" i="51"/>
  <c r="AN85" i="51"/>
  <c r="AM85" i="51"/>
  <c r="AJ85" i="51"/>
  <c r="AI85" i="51"/>
  <c r="AF85" i="51"/>
  <c r="AE85" i="51"/>
  <c r="AB85" i="51"/>
  <c r="AA85" i="51"/>
  <c r="X85" i="51"/>
  <c r="W85" i="51"/>
  <c r="T85" i="51"/>
  <c r="S85" i="51"/>
  <c r="P85" i="51"/>
  <c r="O85" i="51"/>
  <c r="L85" i="51"/>
  <c r="K85" i="51"/>
  <c r="H85" i="51"/>
  <c r="E35" i="52"/>
  <c r="IY84" i="51"/>
  <c r="IV84" i="51"/>
  <c r="IU84" i="51"/>
  <c r="IR84" i="51"/>
  <c r="IQ84" i="51"/>
  <c r="IN84" i="51"/>
  <c r="IM84" i="51"/>
  <c r="IJ84" i="51"/>
  <c r="II84" i="51"/>
  <c r="IF84" i="51"/>
  <c r="IE84" i="51"/>
  <c r="IB84" i="51"/>
  <c r="IA84" i="51"/>
  <c r="HX84" i="51"/>
  <c r="HW84" i="51"/>
  <c r="HT84" i="51"/>
  <c r="HS84" i="51"/>
  <c r="HP84" i="51"/>
  <c r="HO84" i="51"/>
  <c r="HL84" i="51"/>
  <c r="HK84" i="51"/>
  <c r="HH84" i="51"/>
  <c r="HG84" i="51"/>
  <c r="HD84" i="51"/>
  <c r="HC84" i="51"/>
  <c r="GZ84" i="51"/>
  <c r="GY84" i="51"/>
  <c r="GV84" i="51"/>
  <c r="GU84" i="51"/>
  <c r="GR84" i="51"/>
  <c r="GQ84" i="51"/>
  <c r="GN84" i="51"/>
  <c r="GM84" i="51"/>
  <c r="GJ84" i="51"/>
  <c r="GI84" i="51"/>
  <c r="GF84" i="51"/>
  <c r="GE84" i="51"/>
  <c r="GB84" i="51"/>
  <c r="GA84" i="51"/>
  <c r="FX84" i="51"/>
  <c r="FW84" i="51"/>
  <c r="FT84" i="51"/>
  <c r="FS84" i="51"/>
  <c r="FP84" i="51"/>
  <c r="FO84" i="51"/>
  <c r="FL84" i="51"/>
  <c r="FK84" i="51"/>
  <c r="FH84" i="51"/>
  <c r="FG84" i="51"/>
  <c r="FD84" i="51"/>
  <c r="FC84" i="51"/>
  <c r="EZ84" i="51"/>
  <c r="EY84" i="51"/>
  <c r="EV84" i="51"/>
  <c r="EU84" i="51"/>
  <c r="ER84" i="51"/>
  <c r="EQ84" i="51"/>
  <c r="EN84" i="51"/>
  <c r="EM84" i="51"/>
  <c r="EJ84" i="51"/>
  <c r="EI84" i="51"/>
  <c r="EF84" i="51"/>
  <c r="EE84" i="51"/>
  <c r="EB84" i="51"/>
  <c r="EA84" i="51"/>
  <c r="DX84" i="51"/>
  <c r="DW84" i="51"/>
  <c r="DT84" i="51"/>
  <c r="DS84" i="51"/>
  <c r="DP84" i="51"/>
  <c r="DO84" i="51"/>
  <c r="DL84" i="51"/>
  <c r="DK84" i="51"/>
  <c r="DH84" i="51"/>
  <c r="DG84" i="51"/>
  <c r="DD84" i="51"/>
  <c r="DC84" i="51"/>
  <c r="CZ84" i="51"/>
  <c r="CY84" i="51"/>
  <c r="CV84" i="51"/>
  <c r="CU84" i="51"/>
  <c r="CR84" i="51"/>
  <c r="CQ84" i="51"/>
  <c r="CN84" i="51"/>
  <c r="CM84" i="51"/>
  <c r="CJ84" i="51"/>
  <c r="CI84" i="51"/>
  <c r="CF84" i="51"/>
  <c r="CE84" i="51"/>
  <c r="CB84" i="51"/>
  <c r="CA84" i="51"/>
  <c r="BX84" i="51"/>
  <c r="BW84" i="51"/>
  <c r="BT84" i="51"/>
  <c r="BS84" i="51"/>
  <c r="BP84" i="51"/>
  <c r="BO84" i="51"/>
  <c r="BL84" i="51"/>
  <c r="BK84" i="51"/>
  <c r="BH84" i="51"/>
  <c r="BG84" i="51"/>
  <c r="BD84" i="51"/>
  <c r="BC84" i="51"/>
  <c r="AZ84" i="51"/>
  <c r="AY84" i="51"/>
  <c r="AV84" i="51"/>
  <c r="AU84" i="51"/>
  <c r="AR84" i="51"/>
  <c r="AQ84" i="51"/>
  <c r="AN84" i="51"/>
  <c r="AM84" i="51"/>
  <c r="AJ84" i="51"/>
  <c r="AI84" i="51"/>
  <c r="AF84" i="51"/>
  <c r="AE84" i="51"/>
  <c r="AB84" i="51"/>
  <c r="AA84" i="51"/>
  <c r="X84" i="51"/>
  <c r="W84" i="51"/>
  <c r="T84" i="51"/>
  <c r="S84" i="51"/>
  <c r="P84" i="51"/>
  <c r="O84" i="51"/>
  <c r="L84" i="51"/>
  <c r="K84" i="51"/>
  <c r="H84" i="51"/>
  <c r="IY83" i="51"/>
  <c r="IV83" i="51"/>
  <c r="IU83" i="51"/>
  <c r="IR83" i="51"/>
  <c r="IQ83" i="51"/>
  <c r="IN83" i="51"/>
  <c r="IM83" i="51"/>
  <c r="IJ83" i="51"/>
  <c r="II83" i="51"/>
  <c r="IF83" i="51"/>
  <c r="IE83" i="51"/>
  <c r="IB83" i="51"/>
  <c r="IA83" i="51"/>
  <c r="HX83" i="51"/>
  <c r="HW83" i="51"/>
  <c r="HT83" i="51"/>
  <c r="HS83" i="51"/>
  <c r="HP83" i="51"/>
  <c r="HO83" i="51"/>
  <c r="HL83" i="51"/>
  <c r="HK83" i="51"/>
  <c r="HH83" i="51"/>
  <c r="HG83" i="51"/>
  <c r="HD83" i="51"/>
  <c r="HC83" i="51"/>
  <c r="GZ83" i="51"/>
  <c r="GY83" i="51"/>
  <c r="GV83" i="51"/>
  <c r="GU83" i="51"/>
  <c r="GR83" i="51"/>
  <c r="GQ83" i="51"/>
  <c r="GN83" i="51"/>
  <c r="GM83" i="51"/>
  <c r="GJ83" i="51"/>
  <c r="GI83" i="51"/>
  <c r="GF83" i="51"/>
  <c r="GE83" i="51"/>
  <c r="GB83" i="51"/>
  <c r="GA83" i="51"/>
  <c r="FX83" i="51"/>
  <c r="FW83" i="51"/>
  <c r="FT83" i="51"/>
  <c r="FS83" i="51"/>
  <c r="FP83" i="51"/>
  <c r="FO83" i="51"/>
  <c r="FL83" i="51"/>
  <c r="FK83" i="51"/>
  <c r="FH83" i="51"/>
  <c r="FG83" i="51"/>
  <c r="FD83" i="51"/>
  <c r="FC83" i="51"/>
  <c r="EZ83" i="51"/>
  <c r="EY83" i="51"/>
  <c r="EV83" i="51"/>
  <c r="EU83" i="51"/>
  <c r="ER83" i="51"/>
  <c r="EQ83" i="51"/>
  <c r="EN83" i="51"/>
  <c r="EM83" i="51"/>
  <c r="EJ83" i="51"/>
  <c r="EI83" i="51"/>
  <c r="EF83" i="51"/>
  <c r="EE83" i="51"/>
  <c r="EB83" i="51"/>
  <c r="EA83" i="51"/>
  <c r="DX83" i="51"/>
  <c r="DW83" i="51"/>
  <c r="DT83" i="51"/>
  <c r="DS83" i="51"/>
  <c r="DP83" i="51"/>
  <c r="DO83" i="51"/>
  <c r="DL83" i="51"/>
  <c r="DK83" i="51"/>
  <c r="DH83" i="51"/>
  <c r="DG83" i="51"/>
  <c r="DD83" i="51"/>
  <c r="DC83" i="51"/>
  <c r="CZ83" i="51"/>
  <c r="CY83" i="51"/>
  <c r="CV83" i="51"/>
  <c r="CU83" i="51"/>
  <c r="CR83" i="51"/>
  <c r="CQ83" i="51"/>
  <c r="CN83" i="51"/>
  <c r="CM83" i="51"/>
  <c r="CJ83" i="51"/>
  <c r="CI83" i="51"/>
  <c r="CF83" i="51"/>
  <c r="CE83" i="51"/>
  <c r="CB83" i="51"/>
  <c r="CA83" i="51"/>
  <c r="BX83" i="51"/>
  <c r="BW83" i="51"/>
  <c r="BT83" i="51"/>
  <c r="BS83" i="51"/>
  <c r="BP83" i="51"/>
  <c r="BO83" i="51"/>
  <c r="BL83" i="51"/>
  <c r="BK83" i="51"/>
  <c r="BH83" i="51"/>
  <c r="BG83" i="51"/>
  <c r="BD83" i="51"/>
  <c r="BC83" i="51"/>
  <c r="AZ83" i="51"/>
  <c r="AY83" i="51"/>
  <c r="AV83" i="51"/>
  <c r="AU83" i="51"/>
  <c r="AR83" i="51"/>
  <c r="AQ83" i="51"/>
  <c r="AN83" i="51"/>
  <c r="AM83" i="51"/>
  <c r="AJ83" i="51"/>
  <c r="AI83" i="51"/>
  <c r="AF83" i="51"/>
  <c r="AE83" i="51"/>
  <c r="AB83" i="51"/>
  <c r="AA83" i="51"/>
  <c r="X83" i="51"/>
  <c r="W83" i="51"/>
  <c r="T83" i="51"/>
  <c r="S83" i="51"/>
  <c r="P83" i="51"/>
  <c r="O83" i="51"/>
  <c r="L83" i="51"/>
  <c r="K83" i="51"/>
  <c r="H83" i="51"/>
  <c r="IY82" i="51"/>
  <c r="IV82" i="51"/>
  <c r="IU82" i="51"/>
  <c r="IR82" i="51"/>
  <c r="IQ82" i="51"/>
  <c r="IN82" i="51"/>
  <c r="IM82" i="51"/>
  <c r="IJ82" i="51"/>
  <c r="II82" i="51"/>
  <c r="IF82" i="51"/>
  <c r="IE82" i="51"/>
  <c r="IB82" i="51"/>
  <c r="IA82" i="51"/>
  <c r="HX82" i="51"/>
  <c r="HW82" i="51"/>
  <c r="HT82" i="51"/>
  <c r="HS82" i="51"/>
  <c r="HP82" i="51"/>
  <c r="HO82" i="51"/>
  <c r="HL82" i="51"/>
  <c r="HK82" i="51"/>
  <c r="HH82" i="51"/>
  <c r="HG82" i="51"/>
  <c r="HD82" i="51"/>
  <c r="HC82" i="51"/>
  <c r="GZ82" i="51"/>
  <c r="GY82" i="51"/>
  <c r="GV82" i="51"/>
  <c r="GU82" i="51"/>
  <c r="GR82" i="51"/>
  <c r="GQ82" i="51"/>
  <c r="GN82" i="51"/>
  <c r="GM82" i="51"/>
  <c r="GJ82" i="51"/>
  <c r="GI82" i="51"/>
  <c r="GF82" i="51"/>
  <c r="GE82" i="51"/>
  <c r="GB82" i="51"/>
  <c r="GA82" i="51"/>
  <c r="FX82" i="51"/>
  <c r="FW82" i="51"/>
  <c r="FT82" i="51"/>
  <c r="FS82" i="51"/>
  <c r="FP82" i="51"/>
  <c r="FO82" i="51"/>
  <c r="FL82" i="51"/>
  <c r="FK82" i="51"/>
  <c r="FH82" i="51"/>
  <c r="FG82" i="51"/>
  <c r="FD82" i="51"/>
  <c r="FC82" i="51"/>
  <c r="EZ82" i="51"/>
  <c r="EY82" i="51"/>
  <c r="EV82" i="51"/>
  <c r="EU82" i="51"/>
  <c r="ER82" i="51"/>
  <c r="EQ82" i="51"/>
  <c r="EN82" i="51"/>
  <c r="EM82" i="51"/>
  <c r="EJ82" i="51"/>
  <c r="EI82" i="51"/>
  <c r="EF82" i="51"/>
  <c r="EE82" i="51"/>
  <c r="EB82" i="51"/>
  <c r="EA82" i="51"/>
  <c r="DX82" i="51"/>
  <c r="DW82" i="51"/>
  <c r="DT82" i="51"/>
  <c r="DS82" i="51"/>
  <c r="DP82" i="51"/>
  <c r="DO82" i="51"/>
  <c r="DL82" i="51"/>
  <c r="DK82" i="51"/>
  <c r="DH82" i="51"/>
  <c r="DG82" i="51"/>
  <c r="DD82" i="51"/>
  <c r="DC82" i="51"/>
  <c r="CZ82" i="51"/>
  <c r="CY82" i="51"/>
  <c r="CV82" i="51"/>
  <c r="CU82" i="51"/>
  <c r="CR82" i="51"/>
  <c r="CQ82" i="51"/>
  <c r="CN82" i="51"/>
  <c r="CM82" i="51"/>
  <c r="CJ82" i="51"/>
  <c r="CI82" i="51"/>
  <c r="CF82" i="51"/>
  <c r="CE82" i="51"/>
  <c r="CB82" i="51"/>
  <c r="CA82" i="51"/>
  <c r="BX82" i="51"/>
  <c r="BW82" i="51"/>
  <c r="BT82" i="51"/>
  <c r="BS82" i="51"/>
  <c r="BP82" i="51"/>
  <c r="BO82" i="51"/>
  <c r="BL82" i="51"/>
  <c r="BK82" i="51"/>
  <c r="BH82" i="51"/>
  <c r="BG82" i="51"/>
  <c r="BD82" i="51"/>
  <c r="BC82" i="51"/>
  <c r="AZ82" i="51"/>
  <c r="AY82" i="51"/>
  <c r="AV82" i="51"/>
  <c r="AU82" i="51"/>
  <c r="AR82" i="51"/>
  <c r="AQ82" i="51"/>
  <c r="AN82" i="51"/>
  <c r="AM82" i="51"/>
  <c r="AJ82" i="51"/>
  <c r="AI82" i="51"/>
  <c r="AF82" i="51"/>
  <c r="AE82" i="51"/>
  <c r="AB82" i="51"/>
  <c r="AA82" i="51"/>
  <c r="X82" i="51"/>
  <c r="W82" i="51"/>
  <c r="T82" i="51"/>
  <c r="S82" i="51"/>
  <c r="P82" i="51"/>
  <c r="O82" i="51"/>
  <c r="L82" i="51"/>
  <c r="K82" i="51"/>
  <c r="H82" i="51"/>
  <c r="IY81" i="51"/>
  <c r="IV81" i="51"/>
  <c r="IU81" i="51"/>
  <c r="IR81" i="51"/>
  <c r="IQ81" i="51"/>
  <c r="IN81" i="51"/>
  <c r="IM81" i="51"/>
  <c r="IJ81" i="51"/>
  <c r="II81" i="51"/>
  <c r="IF81" i="51"/>
  <c r="IE81" i="51"/>
  <c r="IB81" i="51"/>
  <c r="IA81" i="51"/>
  <c r="HX81" i="51"/>
  <c r="HW81" i="51"/>
  <c r="HT81" i="51"/>
  <c r="HS81" i="51"/>
  <c r="HP81" i="51"/>
  <c r="HO81" i="51"/>
  <c r="HL81" i="51"/>
  <c r="HK81" i="51"/>
  <c r="HH81" i="51"/>
  <c r="HG81" i="51"/>
  <c r="HD81" i="51"/>
  <c r="HC81" i="51"/>
  <c r="GZ81" i="51"/>
  <c r="GY81" i="51"/>
  <c r="GV81" i="51"/>
  <c r="GU81" i="51"/>
  <c r="GR81" i="51"/>
  <c r="GQ81" i="51"/>
  <c r="GN81" i="51"/>
  <c r="GM81" i="51"/>
  <c r="GJ81" i="51"/>
  <c r="GI81" i="51"/>
  <c r="GF81" i="51"/>
  <c r="GE81" i="51"/>
  <c r="GB81" i="51"/>
  <c r="GA81" i="51"/>
  <c r="FX81" i="51"/>
  <c r="FW81" i="51"/>
  <c r="FT81" i="51"/>
  <c r="FS81" i="51"/>
  <c r="FP81" i="51"/>
  <c r="FO81" i="51"/>
  <c r="FL81" i="51"/>
  <c r="FK81" i="51"/>
  <c r="FH81" i="51"/>
  <c r="FG81" i="51"/>
  <c r="FD81" i="51"/>
  <c r="FC81" i="51"/>
  <c r="EZ81" i="51"/>
  <c r="EY81" i="51"/>
  <c r="EV81" i="51"/>
  <c r="EU81" i="51"/>
  <c r="ER81" i="51"/>
  <c r="EQ81" i="51"/>
  <c r="EN81" i="51"/>
  <c r="EM81" i="51"/>
  <c r="EJ81" i="51"/>
  <c r="EI81" i="51"/>
  <c r="EF81" i="51"/>
  <c r="EE81" i="51"/>
  <c r="EB81" i="51"/>
  <c r="EA81" i="51"/>
  <c r="DX81" i="51"/>
  <c r="DW81" i="51"/>
  <c r="DT81" i="51"/>
  <c r="DS81" i="51"/>
  <c r="DP81" i="51"/>
  <c r="DO81" i="51"/>
  <c r="DL81" i="51"/>
  <c r="DK81" i="51"/>
  <c r="DH81" i="51"/>
  <c r="DG81" i="51"/>
  <c r="DD81" i="51"/>
  <c r="DC81" i="51"/>
  <c r="CZ81" i="51"/>
  <c r="CY81" i="51"/>
  <c r="CV81" i="51"/>
  <c r="CU81" i="51"/>
  <c r="CR81" i="51"/>
  <c r="CQ81" i="51"/>
  <c r="CN81" i="51"/>
  <c r="CM81" i="51"/>
  <c r="CJ81" i="51"/>
  <c r="CI81" i="51"/>
  <c r="CF81" i="51"/>
  <c r="CE81" i="51"/>
  <c r="CB81" i="51"/>
  <c r="CA81" i="51"/>
  <c r="BX81" i="51"/>
  <c r="BW81" i="51"/>
  <c r="BT81" i="51"/>
  <c r="BS81" i="51"/>
  <c r="BP81" i="51"/>
  <c r="BO81" i="51"/>
  <c r="BL81" i="51"/>
  <c r="BK81" i="51"/>
  <c r="BH81" i="51"/>
  <c r="BG81" i="51"/>
  <c r="BD81" i="51"/>
  <c r="BC81" i="51"/>
  <c r="AZ81" i="51"/>
  <c r="AY81" i="51"/>
  <c r="AV81" i="51"/>
  <c r="AU81" i="51"/>
  <c r="AR81" i="51"/>
  <c r="AQ81" i="51"/>
  <c r="AN81" i="51"/>
  <c r="AM81" i="51"/>
  <c r="AJ81" i="51"/>
  <c r="AI81" i="51"/>
  <c r="AF81" i="51"/>
  <c r="AE81" i="51"/>
  <c r="AB81" i="51"/>
  <c r="AA81" i="51"/>
  <c r="X81" i="51"/>
  <c r="W81" i="51"/>
  <c r="T81" i="51"/>
  <c r="S81" i="51"/>
  <c r="P81" i="51"/>
  <c r="O81" i="51"/>
  <c r="L81" i="51"/>
  <c r="K81" i="51"/>
  <c r="H81" i="51"/>
  <c r="IY80" i="51"/>
  <c r="IV80" i="51"/>
  <c r="IU80" i="51"/>
  <c r="IR80" i="51"/>
  <c r="IQ80" i="51"/>
  <c r="IN80" i="51"/>
  <c r="IM80" i="51"/>
  <c r="IJ80" i="51"/>
  <c r="II80" i="51"/>
  <c r="IF80" i="51"/>
  <c r="IE80" i="51"/>
  <c r="IB80" i="51"/>
  <c r="IA80" i="51"/>
  <c r="HX80" i="51"/>
  <c r="HW80" i="51"/>
  <c r="HT80" i="51"/>
  <c r="HS80" i="51"/>
  <c r="HP80" i="51"/>
  <c r="HO80" i="51"/>
  <c r="HL80" i="51"/>
  <c r="HK80" i="51"/>
  <c r="HH80" i="51"/>
  <c r="HG80" i="51"/>
  <c r="HD80" i="51"/>
  <c r="HC80" i="51"/>
  <c r="GZ80" i="51"/>
  <c r="GY80" i="51"/>
  <c r="GV80" i="51"/>
  <c r="GU80" i="51"/>
  <c r="GR80" i="51"/>
  <c r="GQ80" i="51"/>
  <c r="GN80" i="51"/>
  <c r="GM80" i="51"/>
  <c r="GJ80" i="51"/>
  <c r="GI80" i="51"/>
  <c r="GF80" i="51"/>
  <c r="GE80" i="51"/>
  <c r="GB80" i="51"/>
  <c r="GA80" i="51"/>
  <c r="FX80" i="51"/>
  <c r="FW80" i="51"/>
  <c r="FT80" i="51"/>
  <c r="FS80" i="51"/>
  <c r="FP80" i="51"/>
  <c r="FO80" i="51"/>
  <c r="FL80" i="51"/>
  <c r="FK80" i="51"/>
  <c r="FH80" i="51"/>
  <c r="FG80" i="51"/>
  <c r="FD80" i="51"/>
  <c r="FC80" i="51"/>
  <c r="EZ80" i="51"/>
  <c r="EY80" i="51"/>
  <c r="EV80" i="51"/>
  <c r="EU80" i="51"/>
  <c r="ER80" i="51"/>
  <c r="EQ80" i="51"/>
  <c r="EN80" i="51"/>
  <c r="EM80" i="51"/>
  <c r="EJ80" i="51"/>
  <c r="EI80" i="51"/>
  <c r="EF80" i="51"/>
  <c r="EE80" i="51"/>
  <c r="EB80" i="51"/>
  <c r="EA80" i="51"/>
  <c r="DX80" i="51"/>
  <c r="DW80" i="51"/>
  <c r="DT80" i="51"/>
  <c r="DS80" i="51"/>
  <c r="DP80" i="51"/>
  <c r="DO80" i="51"/>
  <c r="DL80" i="51"/>
  <c r="DK80" i="51"/>
  <c r="DH80" i="51"/>
  <c r="DG80" i="51"/>
  <c r="DD80" i="51"/>
  <c r="DC80" i="51"/>
  <c r="CZ80" i="51"/>
  <c r="CY80" i="51"/>
  <c r="CV80" i="51"/>
  <c r="CU80" i="51"/>
  <c r="CR80" i="51"/>
  <c r="CQ80" i="51"/>
  <c r="CN80" i="51"/>
  <c r="CM80" i="51"/>
  <c r="CJ80" i="51"/>
  <c r="CI80" i="51"/>
  <c r="CF80" i="51"/>
  <c r="CE80" i="51"/>
  <c r="CB80" i="51"/>
  <c r="CA80" i="51"/>
  <c r="BX80" i="51"/>
  <c r="BW80" i="51"/>
  <c r="BT80" i="51"/>
  <c r="BS80" i="51"/>
  <c r="BP80" i="51"/>
  <c r="BO80" i="51"/>
  <c r="BL80" i="51"/>
  <c r="BK80" i="51"/>
  <c r="BH80" i="51"/>
  <c r="BG80" i="51"/>
  <c r="BD80" i="51"/>
  <c r="BC80" i="51"/>
  <c r="AZ80" i="51"/>
  <c r="AY80" i="51"/>
  <c r="AV80" i="51"/>
  <c r="AU80" i="51"/>
  <c r="AR80" i="51"/>
  <c r="AQ80" i="51"/>
  <c r="AN80" i="51"/>
  <c r="AM80" i="51"/>
  <c r="AJ80" i="51"/>
  <c r="AI80" i="51"/>
  <c r="AF80" i="51"/>
  <c r="AE80" i="51"/>
  <c r="AB80" i="51"/>
  <c r="AA80" i="51"/>
  <c r="X80" i="51"/>
  <c r="W80" i="51"/>
  <c r="T80" i="51"/>
  <c r="S80" i="51"/>
  <c r="P80" i="51"/>
  <c r="O80" i="51"/>
  <c r="L80" i="51"/>
  <c r="K80" i="51"/>
  <c r="H80" i="51"/>
  <c r="IY79" i="51"/>
  <c r="IV79" i="51"/>
  <c r="IU79" i="51"/>
  <c r="IR79" i="51"/>
  <c r="IQ79" i="51"/>
  <c r="IN79" i="51"/>
  <c r="IM79" i="51"/>
  <c r="IJ79" i="51"/>
  <c r="II79" i="51"/>
  <c r="IF79" i="51"/>
  <c r="IE79" i="51"/>
  <c r="IB79" i="51"/>
  <c r="IA79" i="51"/>
  <c r="HX79" i="51"/>
  <c r="HW79" i="51"/>
  <c r="HT79" i="51"/>
  <c r="HS79" i="51"/>
  <c r="HP79" i="51"/>
  <c r="HO79" i="51"/>
  <c r="HL79" i="51"/>
  <c r="HK79" i="51"/>
  <c r="HH79" i="51"/>
  <c r="HG79" i="51"/>
  <c r="HD79" i="51"/>
  <c r="HC79" i="51"/>
  <c r="GZ79" i="51"/>
  <c r="GY79" i="51"/>
  <c r="GV79" i="51"/>
  <c r="GU79" i="51"/>
  <c r="GR79" i="51"/>
  <c r="GQ79" i="51"/>
  <c r="GN79" i="51"/>
  <c r="GM79" i="51"/>
  <c r="GJ79" i="51"/>
  <c r="GI79" i="51"/>
  <c r="GF79" i="51"/>
  <c r="GE79" i="51"/>
  <c r="GB79" i="51"/>
  <c r="GA79" i="51"/>
  <c r="FX79" i="51"/>
  <c r="FW79" i="51"/>
  <c r="FT79" i="51"/>
  <c r="FS79" i="51"/>
  <c r="FP79" i="51"/>
  <c r="FO79" i="51"/>
  <c r="FL79" i="51"/>
  <c r="FK79" i="51"/>
  <c r="FH79" i="51"/>
  <c r="FG79" i="51"/>
  <c r="FD79" i="51"/>
  <c r="FC79" i="51"/>
  <c r="EZ79" i="51"/>
  <c r="EY79" i="51"/>
  <c r="EV79" i="51"/>
  <c r="EU79" i="51"/>
  <c r="ER79" i="51"/>
  <c r="EQ79" i="51"/>
  <c r="EN79" i="51"/>
  <c r="EM79" i="51"/>
  <c r="EJ79" i="51"/>
  <c r="EI79" i="51"/>
  <c r="EF79" i="51"/>
  <c r="EE79" i="51"/>
  <c r="EB79" i="51"/>
  <c r="EA79" i="51"/>
  <c r="DX79" i="51"/>
  <c r="DW79" i="51"/>
  <c r="DT79" i="51"/>
  <c r="DS79" i="51"/>
  <c r="DP79" i="51"/>
  <c r="DO79" i="51"/>
  <c r="DL79" i="51"/>
  <c r="DK79" i="51"/>
  <c r="DH79" i="51"/>
  <c r="DG79" i="51"/>
  <c r="DD79" i="51"/>
  <c r="DC79" i="51"/>
  <c r="CZ79" i="51"/>
  <c r="CY79" i="51"/>
  <c r="CV79" i="51"/>
  <c r="CU79" i="51"/>
  <c r="CR79" i="51"/>
  <c r="CQ79" i="51"/>
  <c r="CN79" i="51"/>
  <c r="CM79" i="51"/>
  <c r="CJ79" i="51"/>
  <c r="CI79" i="51"/>
  <c r="CF79" i="51"/>
  <c r="CE79" i="51"/>
  <c r="CB79" i="51"/>
  <c r="CA79" i="51"/>
  <c r="BX79" i="51"/>
  <c r="BW79" i="51"/>
  <c r="BT79" i="51"/>
  <c r="BS79" i="51"/>
  <c r="BP79" i="51"/>
  <c r="BO79" i="51"/>
  <c r="BL79" i="51"/>
  <c r="BK79" i="51"/>
  <c r="BH79" i="51"/>
  <c r="BG79" i="51"/>
  <c r="BD79" i="51"/>
  <c r="BC79" i="51"/>
  <c r="AZ79" i="51"/>
  <c r="AY79" i="51"/>
  <c r="AV79" i="51"/>
  <c r="AU79" i="51"/>
  <c r="AR79" i="51"/>
  <c r="AQ79" i="51"/>
  <c r="AN79" i="51"/>
  <c r="AM79" i="51"/>
  <c r="AJ79" i="51"/>
  <c r="AI79" i="51"/>
  <c r="AF79" i="51"/>
  <c r="AE79" i="51"/>
  <c r="AB79" i="51"/>
  <c r="AA79" i="51"/>
  <c r="X79" i="51"/>
  <c r="W79" i="51"/>
  <c r="T79" i="51"/>
  <c r="S79" i="51"/>
  <c r="P79" i="51"/>
  <c r="O79" i="51"/>
  <c r="L79" i="51"/>
  <c r="K79" i="51"/>
  <c r="H79" i="51"/>
  <c r="IV76" i="51"/>
  <c r="IR76" i="51"/>
  <c r="IN76" i="51"/>
  <c r="IJ76" i="51"/>
  <c r="IF76" i="51"/>
  <c r="IB76" i="51"/>
  <c r="HX76" i="51"/>
  <c r="HT76" i="51"/>
  <c r="HP76" i="51"/>
  <c r="HL76" i="51"/>
  <c r="HH76" i="51"/>
  <c r="HD76" i="51"/>
  <c r="GZ76" i="51"/>
  <c r="GV76" i="51"/>
  <c r="GR76" i="51"/>
  <c r="GN76" i="51"/>
  <c r="GJ76" i="51"/>
  <c r="GF76" i="51"/>
  <c r="GB76" i="51"/>
  <c r="FX76" i="51"/>
  <c r="FT76" i="51"/>
  <c r="FP76" i="51"/>
  <c r="FL76" i="51"/>
  <c r="FH76" i="51"/>
  <c r="FD76" i="51"/>
  <c r="EZ76" i="51"/>
  <c r="EV76" i="51"/>
  <c r="ER76" i="51"/>
  <c r="EN76" i="51"/>
  <c r="EJ76" i="51"/>
  <c r="EF76" i="51"/>
  <c r="EB76" i="51"/>
  <c r="DX76" i="51"/>
  <c r="DT76" i="51"/>
  <c r="DP76" i="51"/>
  <c r="DL76" i="51"/>
  <c r="DH76" i="51"/>
  <c r="DD76" i="51"/>
  <c r="CZ76" i="51"/>
  <c r="CV76" i="51"/>
  <c r="CR76" i="51"/>
  <c r="CN76" i="51"/>
  <c r="CJ76" i="51"/>
  <c r="CF76" i="51"/>
  <c r="CB76" i="51"/>
  <c r="BX76" i="51"/>
  <c r="BT76" i="51"/>
  <c r="BP76" i="51"/>
  <c r="BL76" i="51"/>
  <c r="BH76" i="51"/>
  <c r="BD76" i="51"/>
  <c r="AZ76" i="51"/>
  <c r="AV76" i="51"/>
  <c r="AR76" i="51"/>
  <c r="AN76" i="51"/>
  <c r="AJ76" i="51"/>
  <c r="AF76" i="51"/>
  <c r="AB76" i="51"/>
  <c r="X76" i="51"/>
  <c r="T76" i="51"/>
  <c r="P76" i="51"/>
  <c r="L76" i="51"/>
  <c r="H76" i="51"/>
  <c r="IY75" i="51"/>
  <c r="IV75" i="51"/>
  <c r="IU75" i="51"/>
  <c r="IR75" i="51"/>
  <c r="IQ75" i="51"/>
  <c r="IN75" i="51"/>
  <c r="IM75" i="51"/>
  <c r="IJ75" i="51"/>
  <c r="II75" i="51"/>
  <c r="IF75" i="51"/>
  <c r="IE75" i="51"/>
  <c r="IB75" i="51"/>
  <c r="IA75" i="51"/>
  <c r="HX75" i="51"/>
  <c r="HW75" i="51"/>
  <c r="HT75" i="51"/>
  <c r="HS75" i="51"/>
  <c r="HP75" i="51"/>
  <c r="HO75" i="51"/>
  <c r="HL75" i="51"/>
  <c r="HK75" i="51"/>
  <c r="HH75" i="51"/>
  <c r="HG75" i="51"/>
  <c r="HD75" i="51"/>
  <c r="HC75" i="51"/>
  <c r="GZ75" i="51"/>
  <c r="GY75" i="51"/>
  <c r="GV75" i="51"/>
  <c r="GU75" i="51"/>
  <c r="GR75" i="51"/>
  <c r="GQ75" i="51"/>
  <c r="GN75" i="51"/>
  <c r="GM75" i="51"/>
  <c r="GJ75" i="51"/>
  <c r="GI75" i="51"/>
  <c r="GF75" i="51"/>
  <c r="GE75" i="51"/>
  <c r="GB75" i="51"/>
  <c r="GA75" i="51"/>
  <c r="FX75" i="51"/>
  <c r="FW75" i="51"/>
  <c r="FT75" i="51"/>
  <c r="FS75" i="51"/>
  <c r="FP75" i="51"/>
  <c r="FO75" i="51"/>
  <c r="FL75" i="51"/>
  <c r="FK75" i="51"/>
  <c r="FH75" i="51"/>
  <c r="FG75" i="51"/>
  <c r="FD75" i="51"/>
  <c r="FC75" i="51"/>
  <c r="EZ75" i="51"/>
  <c r="EY75" i="51"/>
  <c r="EV75" i="51"/>
  <c r="EU75" i="51"/>
  <c r="ER75" i="51"/>
  <c r="EQ75" i="51"/>
  <c r="EN75" i="51"/>
  <c r="EM75" i="51"/>
  <c r="EJ75" i="51"/>
  <c r="EI75" i="51"/>
  <c r="EF75" i="51"/>
  <c r="EE75" i="51"/>
  <c r="EB75" i="51"/>
  <c r="EA75" i="51"/>
  <c r="DX75" i="51"/>
  <c r="DW75" i="51"/>
  <c r="DT75" i="51"/>
  <c r="DS75" i="51"/>
  <c r="DP75" i="51"/>
  <c r="DO75" i="51"/>
  <c r="DL75" i="51"/>
  <c r="DK75" i="51"/>
  <c r="DH75" i="51"/>
  <c r="DG75" i="51"/>
  <c r="DD75" i="51"/>
  <c r="DC75" i="51"/>
  <c r="CZ75" i="51"/>
  <c r="CY75" i="51"/>
  <c r="CV75" i="51"/>
  <c r="CU75" i="51"/>
  <c r="CR75" i="51"/>
  <c r="CQ75" i="51"/>
  <c r="CN75" i="51"/>
  <c r="CM75" i="51"/>
  <c r="CJ75" i="51"/>
  <c r="CI75" i="51"/>
  <c r="CF75" i="51"/>
  <c r="CE75" i="51"/>
  <c r="CB75" i="51"/>
  <c r="CA75" i="51"/>
  <c r="BX75" i="51"/>
  <c r="BW75" i="51"/>
  <c r="BT75" i="51"/>
  <c r="BS75" i="51"/>
  <c r="BP75" i="51"/>
  <c r="BO75" i="51"/>
  <c r="BL75" i="51"/>
  <c r="BK75" i="51"/>
  <c r="BH75" i="51"/>
  <c r="BG75" i="51"/>
  <c r="BD75" i="51"/>
  <c r="BC75" i="51"/>
  <c r="AZ75" i="51"/>
  <c r="AY75" i="51"/>
  <c r="AV75" i="51"/>
  <c r="AU75" i="51"/>
  <c r="AR75" i="51"/>
  <c r="AQ75" i="51"/>
  <c r="AN75" i="51"/>
  <c r="AM75" i="51"/>
  <c r="AJ75" i="51"/>
  <c r="AI75" i="51"/>
  <c r="AF75" i="51"/>
  <c r="AE75" i="51"/>
  <c r="AB75" i="51"/>
  <c r="AA75" i="51"/>
  <c r="X75" i="51"/>
  <c r="W75" i="51"/>
  <c r="T75" i="51"/>
  <c r="S75" i="51"/>
  <c r="P75" i="51"/>
  <c r="O75" i="51"/>
  <c r="L75" i="51"/>
  <c r="K75" i="51"/>
  <c r="H75" i="51"/>
  <c r="IY74" i="51"/>
  <c r="IV74" i="51"/>
  <c r="IU74" i="51"/>
  <c r="IR74" i="51"/>
  <c r="IQ74" i="51"/>
  <c r="IN74" i="51"/>
  <c r="IM74" i="51"/>
  <c r="IJ74" i="51"/>
  <c r="II74" i="51"/>
  <c r="IF74" i="51"/>
  <c r="IE74" i="51"/>
  <c r="IB74" i="51"/>
  <c r="IA74" i="51"/>
  <c r="HX74" i="51"/>
  <c r="HW74" i="51"/>
  <c r="HT74" i="51"/>
  <c r="HS74" i="51"/>
  <c r="HP74" i="51"/>
  <c r="HO74" i="51"/>
  <c r="HL74" i="51"/>
  <c r="HK74" i="51"/>
  <c r="HH74" i="51"/>
  <c r="HG74" i="51"/>
  <c r="HD74" i="51"/>
  <c r="HC74" i="51"/>
  <c r="GZ74" i="51"/>
  <c r="GY74" i="51"/>
  <c r="GV74" i="51"/>
  <c r="GU74" i="51"/>
  <c r="GR74" i="51"/>
  <c r="GQ74" i="51"/>
  <c r="GN74" i="51"/>
  <c r="GM74" i="51"/>
  <c r="GJ74" i="51"/>
  <c r="GI74" i="51"/>
  <c r="GF74" i="51"/>
  <c r="GE74" i="51"/>
  <c r="GB74" i="51"/>
  <c r="GA74" i="51"/>
  <c r="FX74" i="51"/>
  <c r="FW74" i="51"/>
  <c r="FT74" i="51"/>
  <c r="FS74" i="51"/>
  <c r="FP74" i="51"/>
  <c r="FO74" i="51"/>
  <c r="FL74" i="51"/>
  <c r="FK74" i="51"/>
  <c r="FH74" i="51"/>
  <c r="FG74" i="51"/>
  <c r="FD74" i="51"/>
  <c r="FC74" i="51"/>
  <c r="EZ74" i="51"/>
  <c r="EY74" i="51"/>
  <c r="EV74" i="51"/>
  <c r="EU74" i="51"/>
  <c r="ER74" i="51"/>
  <c r="EQ74" i="51"/>
  <c r="EN74" i="51"/>
  <c r="EM74" i="51"/>
  <c r="EJ74" i="51"/>
  <c r="EI74" i="51"/>
  <c r="EF74" i="51"/>
  <c r="EE74" i="51"/>
  <c r="EB74" i="51"/>
  <c r="EA74" i="51"/>
  <c r="DX74" i="51"/>
  <c r="DW74" i="51"/>
  <c r="DT74" i="51"/>
  <c r="DS74" i="51"/>
  <c r="DP74" i="51"/>
  <c r="DO74" i="51"/>
  <c r="DL74" i="51"/>
  <c r="DK74" i="51"/>
  <c r="DH74" i="51"/>
  <c r="DG74" i="51"/>
  <c r="DD74" i="51"/>
  <c r="DC74" i="51"/>
  <c r="CZ74" i="51"/>
  <c r="CY74" i="51"/>
  <c r="CV74" i="51"/>
  <c r="CU74" i="51"/>
  <c r="CR74" i="51"/>
  <c r="CQ74" i="51"/>
  <c r="CN74" i="51"/>
  <c r="CM74" i="51"/>
  <c r="CJ74" i="51"/>
  <c r="CI74" i="51"/>
  <c r="CF74" i="51"/>
  <c r="CE74" i="51"/>
  <c r="CB74" i="51"/>
  <c r="CA74" i="51"/>
  <c r="BX74" i="51"/>
  <c r="BW74" i="51"/>
  <c r="BT74" i="51"/>
  <c r="BS74" i="51"/>
  <c r="BP74" i="51"/>
  <c r="BO74" i="51"/>
  <c r="BL74" i="51"/>
  <c r="BK74" i="51"/>
  <c r="BH74" i="51"/>
  <c r="BG74" i="51"/>
  <c r="BD74" i="51"/>
  <c r="BC74" i="51"/>
  <c r="AZ74" i="51"/>
  <c r="AY74" i="51"/>
  <c r="AV74" i="51"/>
  <c r="AU74" i="51"/>
  <c r="AR74" i="51"/>
  <c r="AQ74" i="51"/>
  <c r="AN74" i="51"/>
  <c r="AM74" i="51"/>
  <c r="AJ74" i="51"/>
  <c r="AI74" i="51"/>
  <c r="AF74" i="51"/>
  <c r="AE74" i="51"/>
  <c r="AB74" i="51"/>
  <c r="AA74" i="51"/>
  <c r="X74" i="51"/>
  <c r="W74" i="51"/>
  <c r="T74" i="51"/>
  <c r="S74" i="51"/>
  <c r="P74" i="51"/>
  <c r="O74" i="51"/>
  <c r="L74" i="51"/>
  <c r="K74" i="51"/>
  <c r="H74" i="51"/>
  <c r="IY73" i="51"/>
  <c r="IV73" i="51"/>
  <c r="IU73" i="51"/>
  <c r="IR73" i="51"/>
  <c r="IQ73" i="51"/>
  <c r="IN73" i="51"/>
  <c r="IM73" i="51"/>
  <c r="IJ73" i="51"/>
  <c r="II73" i="51"/>
  <c r="IF73" i="51"/>
  <c r="IE73" i="51"/>
  <c r="IB73" i="51"/>
  <c r="IA73" i="51"/>
  <c r="HX73" i="51"/>
  <c r="HW73" i="51"/>
  <c r="HT73" i="51"/>
  <c r="HS73" i="51"/>
  <c r="HP73" i="51"/>
  <c r="HO73" i="51"/>
  <c r="HL73" i="51"/>
  <c r="HK73" i="51"/>
  <c r="HH73" i="51"/>
  <c r="HG73" i="51"/>
  <c r="HD73" i="51"/>
  <c r="HC73" i="51"/>
  <c r="GZ73" i="51"/>
  <c r="GY73" i="51"/>
  <c r="GV73" i="51"/>
  <c r="GU73" i="51"/>
  <c r="GR73" i="51"/>
  <c r="GQ73" i="51"/>
  <c r="GN73" i="51"/>
  <c r="GM73" i="51"/>
  <c r="GJ73" i="51"/>
  <c r="GI73" i="51"/>
  <c r="GF73" i="51"/>
  <c r="GE73" i="51"/>
  <c r="GB73" i="51"/>
  <c r="GA73" i="51"/>
  <c r="FX73" i="51"/>
  <c r="FW73" i="51"/>
  <c r="FT73" i="51"/>
  <c r="FS73" i="51"/>
  <c r="FP73" i="51"/>
  <c r="FO73" i="51"/>
  <c r="FL73" i="51"/>
  <c r="FK73" i="51"/>
  <c r="FH73" i="51"/>
  <c r="FG73" i="51"/>
  <c r="FD73" i="51"/>
  <c r="FC73" i="51"/>
  <c r="EZ73" i="51"/>
  <c r="EY73" i="51"/>
  <c r="EV73" i="51"/>
  <c r="EU73" i="51"/>
  <c r="ER73" i="51"/>
  <c r="EQ73" i="51"/>
  <c r="EN73" i="51"/>
  <c r="EM73" i="51"/>
  <c r="EJ73" i="51"/>
  <c r="EI73" i="51"/>
  <c r="EF73" i="51"/>
  <c r="EE73" i="51"/>
  <c r="EB73" i="51"/>
  <c r="EA73" i="51"/>
  <c r="DX73" i="51"/>
  <c r="DW73" i="51"/>
  <c r="DT73" i="51"/>
  <c r="DS73" i="51"/>
  <c r="DP73" i="51"/>
  <c r="DO73" i="51"/>
  <c r="DL73" i="51"/>
  <c r="DK73" i="51"/>
  <c r="DH73" i="51"/>
  <c r="DG73" i="51"/>
  <c r="DD73" i="51"/>
  <c r="DC73" i="51"/>
  <c r="CZ73" i="51"/>
  <c r="CY73" i="51"/>
  <c r="CV73" i="51"/>
  <c r="CU73" i="51"/>
  <c r="CR73" i="51"/>
  <c r="CQ73" i="51"/>
  <c r="CN73" i="51"/>
  <c r="CM73" i="51"/>
  <c r="CJ73" i="51"/>
  <c r="CI73" i="51"/>
  <c r="CF73" i="51"/>
  <c r="CE73" i="51"/>
  <c r="CB73" i="51"/>
  <c r="CA73" i="51"/>
  <c r="BX73" i="51"/>
  <c r="BW73" i="51"/>
  <c r="BT73" i="51"/>
  <c r="BS73" i="51"/>
  <c r="BP73" i="51"/>
  <c r="BO73" i="51"/>
  <c r="BL73" i="51"/>
  <c r="BK73" i="51"/>
  <c r="BH73" i="51"/>
  <c r="BG73" i="51"/>
  <c r="BD73" i="51"/>
  <c r="BC73" i="51"/>
  <c r="AZ73" i="51"/>
  <c r="AY73" i="51"/>
  <c r="AV73" i="51"/>
  <c r="AU73" i="51"/>
  <c r="AR73" i="51"/>
  <c r="AQ73" i="51"/>
  <c r="AN73" i="51"/>
  <c r="AM73" i="51"/>
  <c r="AJ73" i="51"/>
  <c r="AI73" i="51"/>
  <c r="AF73" i="51"/>
  <c r="AE73" i="51"/>
  <c r="AB73" i="51"/>
  <c r="AA73" i="51"/>
  <c r="X73" i="51"/>
  <c r="W73" i="51"/>
  <c r="T73" i="51"/>
  <c r="S73" i="51"/>
  <c r="P73" i="51"/>
  <c r="O73" i="51"/>
  <c r="L73" i="51"/>
  <c r="K73" i="51"/>
  <c r="H73" i="51"/>
  <c r="IY72" i="51"/>
  <c r="IV72" i="51"/>
  <c r="IU72" i="51"/>
  <c r="IR72" i="51"/>
  <c r="IQ72" i="51"/>
  <c r="IN72" i="51"/>
  <c r="IM72" i="51"/>
  <c r="IJ72" i="51"/>
  <c r="II72" i="51"/>
  <c r="IF72" i="51"/>
  <c r="IE72" i="51"/>
  <c r="IB72" i="51"/>
  <c r="IA72" i="51"/>
  <c r="HX72" i="51"/>
  <c r="HW72" i="51"/>
  <c r="HT72" i="51"/>
  <c r="HS72" i="51"/>
  <c r="HP72" i="51"/>
  <c r="HO72" i="51"/>
  <c r="HL72" i="51"/>
  <c r="HK72" i="51"/>
  <c r="HH72" i="51"/>
  <c r="HG72" i="51"/>
  <c r="HD72" i="51"/>
  <c r="HC72" i="51"/>
  <c r="GZ72" i="51"/>
  <c r="GY72" i="51"/>
  <c r="GV72" i="51"/>
  <c r="GU72" i="51"/>
  <c r="GR72" i="51"/>
  <c r="GQ72" i="51"/>
  <c r="GN72" i="51"/>
  <c r="GM72" i="51"/>
  <c r="GJ72" i="51"/>
  <c r="GI72" i="51"/>
  <c r="GF72" i="51"/>
  <c r="GE72" i="51"/>
  <c r="GB72" i="51"/>
  <c r="GA72" i="51"/>
  <c r="FX72" i="51"/>
  <c r="FW72" i="51"/>
  <c r="FT72" i="51"/>
  <c r="FS72" i="51"/>
  <c r="FP72" i="51"/>
  <c r="FO72" i="51"/>
  <c r="FL72" i="51"/>
  <c r="FK72" i="51"/>
  <c r="FH72" i="51"/>
  <c r="FG72" i="51"/>
  <c r="FD72" i="51"/>
  <c r="FC72" i="51"/>
  <c r="EZ72" i="51"/>
  <c r="EY72" i="51"/>
  <c r="EV72" i="51"/>
  <c r="EU72" i="51"/>
  <c r="ER72" i="51"/>
  <c r="EQ72" i="51"/>
  <c r="EN72" i="51"/>
  <c r="EM72" i="51"/>
  <c r="EJ72" i="51"/>
  <c r="EI72" i="51"/>
  <c r="EF72" i="51"/>
  <c r="EE72" i="51"/>
  <c r="EB72" i="51"/>
  <c r="EA72" i="51"/>
  <c r="DX72" i="51"/>
  <c r="DW72" i="51"/>
  <c r="DT72" i="51"/>
  <c r="DS72" i="51"/>
  <c r="DP72" i="51"/>
  <c r="DO72" i="51"/>
  <c r="DL72" i="51"/>
  <c r="DK72" i="51"/>
  <c r="DH72" i="51"/>
  <c r="DG72" i="51"/>
  <c r="DD72" i="51"/>
  <c r="DC72" i="51"/>
  <c r="CZ72" i="51"/>
  <c r="CY72" i="51"/>
  <c r="CV72" i="51"/>
  <c r="CU72" i="51"/>
  <c r="CR72" i="51"/>
  <c r="CQ72" i="51"/>
  <c r="CN72" i="51"/>
  <c r="CM72" i="51"/>
  <c r="CJ72" i="51"/>
  <c r="CI72" i="51"/>
  <c r="CF72" i="51"/>
  <c r="CE72" i="51"/>
  <c r="CB72" i="51"/>
  <c r="CA72" i="51"/>
  <c r="BX72" i="51"/>
  <c r="BW72" i="51"/>
  <c r="BT72" i="51"/>
  <c r="BS72" i="51"/>
  <c r="BP72" i="51"/>
  <c r="BO72" i="51"/>
  <c r="BL72" i="51"/>
  <c r="BK72" i="51"/>
  <c r="BH72" i="51"/>
  <c r="BG72" i="51"/>
  <c r="BD72" i="51"/>
  <c r="BC72" i="51"/>
  <c r="AZ72" i="51"/>
  <c r="AY72" i="51"/>
  <c r="AV72" i="51"/>
  <c r="AU72" i="51"/>
  <c r="AR72" i="51"/>
  <c r="AQ72" i="51"/>
  <c r="AN72" i="51"/>
  <c r="AM72" i="51"/>
  <c r="AJ72" i="51"/>
  <c r="AI72" i="51"/>
  <c r="AF72" i="51"/>
  <c r="AE72" i="51"/>
  <c r="AB72" i="51"/>
  <c r="AA72" i="51"/>
  <c r="X72" i="51"/>
  <c r="W72" i="51"/>
  <c r="T72" i="51"/>
  <c r="S72" i="51"/>
  <c r="P72" i="51"/>
  <c r="O72" i="51"/>
  <c r="L72" i="51"/>
  <c r="K72" i="51"/>
  <c r="H72" i="51"/>
  <c r="B218" i="51"/>
  <c r="B217" i="51"/>
  <c r="B216" i="51"/>
  <c r="B215" i="51"/>
  <c r="B214" i="51"/>
  <c r="D30" i="51"/>
  <c r="E30" i="51" s="1"/>
  <c r="F27" i="51"/>
  <c r="E27" i="51" s="1"/>
  <c r="F26" i="51"/>
  <c r="F25" i="51"/>
  <c r="E25" i="51" s="1"/>
  <c r="F24" i="51"/>
  <c r="E24" i="51" s="1"/>
  <c r="O58" i="48" s="1"/>
  <c r="F23" i="51"/>
  <c r="E23" i="51" s="1"/>
  <c r="O56" i="48" s="1"/>
  <c r="B18" i="51"/>
  <c r="B17" i="51"/>
  <c r="B16" i="51"/>
  <c r="B15" i="51"/>
  <c r="B14" i="51"/>
  <c r="B13" i="51"/>
  <c r="B12" i="51"/>
  <c r="F10" i="51"/>
  <c r="B10" i="51"/>
  <c r="F9" i="51"/>
  <c r="D23" i="40"/>
  <c r="C65" i="40"/>
  <c r="D67" i="40"/>
  <c r="A66" i="40"/>
  <c r="D66" i="40"/>
  <c r="A64" i="40"/>
  <c r="D64" i="40"/>
  <c r="A65" i="40"/>
  <c r="D65" i="40" s="1"/>
  <c r="K198" i="44"/>
  <c r="K200" i="44"/>
  <c r="K201" i="44"/>
  <c r="K199" i="44"/>
  <c r="J249" i="44"/>
  <c r="J250" i="44"/>
  <c r="J251" i="44"/>
  <c r="A27" i="40"/>
  <c r="C120" i="42"/>
  <c r="C119" i="42"/>
  <c r="C118" i="42"/>
  <c r="C117" i="42"/>
  <c r="C116" i="42"/>
  <c r="C115" i="42"/>
  <c r="C114" i="42"/>
  <c r="C113" i="42"/>
  <c r="C112" i="42"/>
  <c r="C111" i="42"/>
  <c r="C110" i="42"/>
  <c r="C109" i="42"/>
  <c r="C108" i="42"/>
  <c r="C107" i="42"/>
  <c r="C106" i="42"/>
  <c r="C105" i="42"/>
  <c r="C104" i="42"/>
  <c r="C103" i="42"/>
  <c r="C102" i="42"/>
  <c r="C101" i="42"/>
  <c r="C100" i="42"/>
  <c r="C127" i="42"/>
  <c r="C126" i="42"/>
  <c r="C137" i="42"/>
  <c r="C136" i="42"/>
  <c r="C135" i="42"/>
  <c r="C134" i="42"/>
  <c r="C133" i="42"/>
  <c r="C132" i="42"/>
  <c r="C131" i="42"/>
  <c r="C130" i="42"/>
  <c r="C129" i="42"/>
  <c r="C128" i="42"/>
  <c r="C125" i="42"/>
  <c r="D74" i="40"/>
  <c r="G248" i="44" s="1"/>
  <c r="D78" i="40"/>
  <c r="G251" i="44" s="1"/>
  <c r="D76" i="40"/>
  <c r="G250" i="44" s="1"/>
  <c r="I200" i="44" s="1"/>
  <c r="A79" i="40"/>
  <c r="A78" i="40"/>
  <c r="A77" i="40"/>
  <c r="A76" i="40"/>
  <c r="A75" i="40"/>
  <c r="A74" i="40"/>
  <c r="D79" i="40"/>
  <c r="D77" i="40"/>
  <c r="D33" i="40"/>
  <c r="D31" i="40"/>
  <c r="D29" i="40"/>
  <c r="A35" i="40"/>
  <c r="A34" i="40"/>
  <c r="A33" i="40"/>
  <c r="A32" i="40"/>
  <c r="A31" i="40"/>
  <c r="A30" i="40"/>
  <c r="A29" i="40"/>
  <c r="D27" i="40"/>
  <c r="D28" i="40"/>
  <c r="D72" i="40"/>
  <c r="G247" i="44" s="1"/>
  <c r="D71" i="40"/>
  <c r="G245" i="44" s="1"/>
  <c r="D43" i="40"/>
  <c r="D42" i="40"/>
  <c r="D41" i="40"/>
  <c r="D26" i="40"/>
  <c r="D3" i="42"/>
  <c r="A62" i="45" s="1"/>
  <c r="D2" i="42"/>
  <c r="A249" i="44"/>
  <c r="A250" i="44"/>
  <c r="A251" i="44"/>
  <c r="A233" i="44"/>
  <c r="J233" i="44"/>
  <c r="A234" i="44"/>
  <c r="A255" i="44" s="1"/>
  <c r="J234" i="44"/>
  <c r="A235" i="44"/>
  <c r="A256" i="44" s="1"/>
  <c r="J235" i="44"/>
  <c r="A236" i="44"/>
  <c r="J236" i="44"/>
  <c r="A237" i="44"/>
  <c r="J237" i="44"/>
  <c r="A238" i="44"/>
  <c r="J238" i="44"/>
  <c r="A239" i="44"/>
  <c r="J239" i="44"/>
  <c r="A240" i="44"/>
  <c r="J240" i="44"/>
  <c r="A241" i="44"/>
  <c r="J241" i="44"/>
  <c r="A242" i="44"/>
  <c r="A257" i="44" s="1"/>
  <c r="J242" i="44"/>
  <c r="A243" i="44"/>
  <c r="J243" i="44"/>
  <c r="A244" i="44"/>
  <c r="J244" i="44"/>
  <c r="A245" i="44"/>
  <c r="J245" i="44"/>
  <c r="A246" i="44"/>
  <c r="J246" i="44"/>
  <c r="A247" i="44"/>
  <c r="J247" i="44"/>
  <c r="A248" i="44"/>
  <c r="J248" i="44"/>
  <c r="J252" i="44"/>
  <c r="J253" i="44"/>
  <c r="J254" i="44"/>
  <c r="J257" i="44" s="1"/>
  <c r="J258" i="44"/>
  <c r="J259" i="44"/>
  <c r="A39" i="40"/>
  <c r="A28" i="40"/>
  <c r="A28" i="46"/>
  <c r="A39" i="45"/>
  <c r="D24" i="46"/>
  <c r="D23" i="46"/>
  <c r="D24" i="45"/>
  <c r="D23" i="45"/>
  <c r="D46" i="46"/>
  <c r="D46" i="45"/>
  <c r="D27" i="46"/>
  <c r="A27" i="46"/>
  <c r="D27" i="45"/>
  <c r="D28" i="45"/>
  <c r="H241" i="44" s="1"/>
  <c r="A27" i="45"/>
  <c r="C165" i="44"/>
  <c r="C3" i="44"/>
  <c r="A35" i="46"/>
  <c r="A34" i="46"/>
  <c r="A33" i="46"/>
  <c r="A32" i="46"/>
  <c r="A31" i="46"/>
  <c r="A30" i="46"/>
  <c r="A29" i="46"/>
  <c r="A35" i="45"/>
  <c r="A34" i="45"/>
  <c r="A33" i="45"/>
  <c r="A32" i="45"/>
  <c r="A31" i="45"/>
  <c r="A30" i="45"/>
  <c r="A29" i="45"/>
  <c r="A22" i="46"/>
  <c r="A22" i="45"/>
  <c r="A22" i="40"/>
  <c r="D36" i="46"/>
  <c r="I244" i="44" s="1"/>
  <c r="D33" i="46"/>
  <c r="D31" i="46"/>
  <c r="D29" i="46"/>
  <c r="D28" i="46"/>
  <c r="I241" i="44" s="1"/>
  <c r="D26" i="46"/>
  <c r="I233" i="44" s="1"/>
  <c r="D36" i="45"/>
  <c r="H244" i="44" s="1"/>
  <c r="D33" i="45"/>
  <c r="D31" i="45"/>
  <c r="D29" i="45"/>
  <c r="D26" i="45"/>
  <c r="H233" i="44" s="1"/>
  <c r="A36" i="46"/>
  <c r="A26" i="46"/>
  <c r="A36" i="45"/>
  <c r="A28" i="45"/>
  <c r="A26" i="45"/>
  <c r="A37" i="45"/>
  <c r="F17" i="51"/>
  <c r="D34" i="45"/>
  <c r="D30" i="45"/>
  <c r="A72" i="46"/>
  <c r="A71" i="46"/>
  <c r="A70" i="46"/>
  <c r="A69" i="46"/>
  <c r="A68" i="46"/>
  <c r="A67" i="46"/>
  <c r="A66" i="46"/>
  <c r="A65" i="46"/>
  <c r="A64" i="46"/>
  <c r="A72" i="45"/>
  <c r="A71" i="45"/>
  <c r="A70" i="45"/>
  <c r="A69" i="45"/>
  <c r="A68" i="45"/>
  <c r="A67" i="45"/>
  <c r="A66" i="45"/>
  <c r="A65" i="45"/>
  <c r="A64" i="45"/>
  <c r="A46" i="46"/>
  <c r="A45" i="46"/>
  <c r="A44" i="46"/>
  <c r="A43" i="46"/>
  <c r="A42" i="46"/>
  <c r="A41" i="46"/>
  <c r="A40" i="46"/>
  <c r="A39" i="46"/>
  <c r="A38" i="46"/>
  <c r="A37" i="46"/>
  <c r="A46" i="45"/>
  <c r="A45" i="45"/>
  <c r="A44" i="45"/>
  <c r="A43" i="45"/>
  <c r="A42" i="45"/>
  <c r="A41" i="45"/>
  <c r="A40" i="45"/>
  <c r="A38" i="45"/>
  <c r="A69" i="40"/>
  <c r="A68" i="40"/>
  <c r="A73" i="40"/>
  <c r="A72" i="40"/>
  <c r="A71" i="40"/>
  <c r="A70" i="40"/>
  <c r="A67" i="40"/>
  <c r="A46" i="40"/>
  <c r="A45" i="40"/>
  <c r="A44" i="40"/>
  <c r="A43" i="40"/>
  <c r="A42" i="40"/>
  <c r="A41" i="40"/>
  <c r="A40" i="40"/>
  <c r="A38" i="40"/>
  <c r="A37" i="40"/>
  <c r="A36" i="40"/>
  <c r="A26" i="40"/>
  <c r="D39" i="40"/>
  <c r="D40" i="40"/>
  <c r="D72" i="46"/>
  <c r="D71" i="46"/>
  <c r="D70" i="46"/>
  <c r="D69" i="46"/>
  <c r="D68" i="46"/>
  <c r="I248" i="44" s="1"/>
  <c r="D67" i="46"/>
  <c r="I247" i="44" s="1"/>
  <c r="D66" i="46"/>
  <c r="I245" i="44" s="1"/>
  <c r="D65" i="46"/>
  <c r="D64" i="46"/>
  <c r="D63" i="46"/>
  <c r="D68" i="45"/>
  <c r="H248" i="44" s="1"/>
  <c r="D67" i="45"/>
  <c r="H247" i="44" s="1"/>
  <c r="D66" i="45"/>
  <c r="H245" i="44" s="1"/>
  <c r="D70" i="45"/>
  <c r="D69" i="45"/>
  <c r="D63" i="45"/>
  <c r="D64" i="45"/>
  <c r="D65" i="45"/>
  <c r="C60" i="45" s="1"/>
  <c r="B60" i="45" s="1"/>
  <c r="B5" i="45" s="1"/>
  <c r="H259" i="44" s="1"/>
  <c r="D71" i="45"/>
  <c r="D72" i="45"/>
  <c r="D43" i="46"/>
  <c r="I239" i="44" s="1"/>
  <c r="D42" i="46"/>
  <c r="I240" i="44" s="1"/>
  <c r="D41" i="46"/>
  <c r="I238" i="44" s="1"/>
  <c r="D40" i="46"/>
  <c r="I242" i="44" s="1"/>
  <c r="D39" i="46"/>
  <c r="I234" i="44" s="1"/>
  <c r="D38" i="46"/>
  <c r="I237" i="44" s="1"/>
  <c r="D37" i="46"/>
  <c r="I236" i="44" s="1"/>
  <c r="D43" i="45"/>
  <c r="H239" i="44" s="1"/>
  <c r="D42" i="45"/>
  <c r="H240" i="44" s="1"/>
  <c r="D41" i="45"/>
  <c r="D40" i="45"/>
  <c r="H242" i="44" s="1"/>
  <c r="D39" i="45"/>
  <c r="H234" i="44" s="1"/>
  <c r="D38" i="45"/>
  <c r="H237" i="44" s="1"/>
  <c r="D37" i="45"/>
  <c r="H236" i="44" s="1"/>
  <c r="D76" i="42"/>
  <c r="D77" i="42"/>
  <c r="D60" i="46"/>
  <c r="A53" i="46"/>
  <c r="A52" i="46"/>
  <c r="A51" i="46"/>
  <c r="A50" i="46"/>
  <c r="A49" i="46"/>
  <c r="D74" i="42"/>
  <c r="D73" i="42"/>
  <c r="D60" i="45"/>
  <c r="A53" i="45"/>
  <c r="A52" i="45"/>
  <c r="A51" i="45"/>
  <c r="A50" i="45"/>
  <c r="A49" i="45"/>
  <c r="A53" i="40"/>
  <c r="A52" i="40"/>
  <c r="A51" i="40"/>
  <c r="A50" i="40"/>
  <c r="A49" i="40"/>
  <c r="D69" i="40"/>
  <c r="D68" i="40"/>
  <c r="D70" i="40"/>
  <c r="C60" i="40" s="1"/>
  <c r="D46" i="40"/>
  <c r="D30" i="46"/>
  <c r="D32" i="46"/>
  <c r="D34" i="46"/>
  <c r="D32" i="45"/>
  <c r="H238" i="44"/>
  <c r="J255" i="44"/>
  <c r="D30" i="40"/>
  <c r="D34" i="40"/>
  <c r="D38" i="40"/>
  <c r="D37" i="40"/>
  <c r="D36" i="40"/>
  <c r="B18" i="40"/>
  <c r="B4" i="40" s="1"/>
  <c r="D60" i="40" l="1"/>
  <c r="B60" i="40" s="1"/>
  <c r="B5" i="40" s="1"/>
  <c r="B6" i="40" s="1"/>
  <c r="I201" i="44"/>
  <c r="G233" i="44"/>
  <c r="I183" i="44" s="1"/>
  <c r="B16" i="45"/>
  <c r="H246" i="44"/>
  <c r="J256" i="44"/>
  <c r="D50" i="52"/>
  <c r="E34" i="52"/>
  <c r="B16" i="40"/>
  <c r="D28" i="52"/>
  <c r="E28" i="52" s="1"/>
  <c r="E24" i="52"/>
  <c r="E23" i="52"/>
  <c r="Q57" i="51"/>
  <c r="Y57" i="51"/>
  <c r="AO57" i="51"/>
  <c r="BE57" i="51"/>
  <c r="BU57" i="51"/>
  <c r="CK57" i="51"/>
  <c r="DA57" i="51"/>
  <c r="DQ57" i="51"/>
  <c r="EG57" i="51"/>
  <c r="EW57" i="51"/>
  <c r="FM57" i="51"/>
  <c r="GC57" i="51"/>
  <c r="GS57" i="51"/>
  <c r="HI57" i="51"/>
  <c r="IO57" i="51"/>
  <c r="I57" i="51"/>
  <c r="AG57" i="51"/>
  <c r="AW57" i="51"/>
  <c r="BM57" i="51"/>
  <c r="CC57" i="51"/>
  <c r="CS57" i="51"/>
  <c r="DI57" i="51"/>
  <c r="DY57" i="51"/>
  <c r="EO57" i="51"/>
  <c r="FE57" i="51"/>
  <c r="FU57" i="51"/>
  <c r="GK57" i="51"/>
  <c r="HA57" i="51"/>
  <c r="HQ57" i="51"/>
  <c r="HY57" i="51"/>
  <c r="IG57" i="51"/>
  <c r="IW57" i="51"/>
  <c r="M57" i="51"/>
  <c r="U57" i="51"/>
  <c r="AC57" i="51"/>
  <c r="AK57" i="51"/>
  <c r="AS57" i="51"/>
  <c r="BA57" i="51"/>
  <c r="BI57" i="51"/>
  <c r="BQ57" i="51"/>
  <c r="BY57" i="51"/>
  <c r="CG57" i="51"/>
  <c r="CO57" i="51"/>
  <c r="CW57" i="51"/>
  <c r="DE57" i="51"/>
  <c r="DM57" i="51"/>
  <c r="DU57" i="51"/>
  <c r="EC57" i="51"/>
  <c r="EK57" i="51"/>
  <c r="ES57" i="51"/>
  <c r="FA57" i="51"/>
  <c r="FI57" i="51"/>
  <c r="FQ57" i="51"/>
  <c r="FY57" i="51"/>
  <c r="GG57" i="51"/>
  <c r="GO57" i="51"/>
  <c r="GW57" i="51"/>
  <c r="HE57" i="51"/>
  <c r="HM57" i="51"/>
  <c r="HU57" i="51"/>
  <c r="IC57" i="51"/>
  <c r="IK57" i="51"/>
  <c r="IS57" i="51"/>
  <c r="G240" i="44"/>
  <c r="I190" i="44" s="1"/>
  <c r="E26" i="51"/>
  <c r="D35" i="45"/>
  <c r="H252" i="44" s="1"/>
  <c r="D10" i="51"/>
  <c r="E10" i="51" s="1"/>
  <c r="F11" i="51"/>
  <c r="K76" i="51"/>
  <c r="S76" i="51"/>
  <c r="AI76" i="51"/>
  <c r="AQ76" i="51"/>
  <c r="AY76" i="51"/>
  <c r="BG76" i="51"/>
  <c r="BO76" i="51"/>
  <c r="CU76" i="51"/>
  <c r="DC76" i="51"/>
  <c r="G239" i="44"/>
  <c r="I189" i="44" s="1"/>
  <c r="G242" i="44"/>
  <c r="F13" i="51"/>
  <c r="G234" i="44"/>
  <c r="G238" i="44"/>
  <c r="I188" i="44" s="1"/>
  <c r="BK76" i="51"/>
  <c r="IM76" i="51"/>
  <c r="O76" i="51"/>
  <c r="AE76" i="51"/>
  <c r="BC76" i="51"/>
  <c r="DO76" i="51"/>
  <c r="FC76" i="51"/>
  <c r="GI76" i="51"/>
  <c r="GQ76" i="51"/>
  <c r="HG76" i="51"/>
  <c r="IE76" i="51"/>
  <c r="W76" i="51"/>
  <c r="AM76" i="51"/>
  <c r="AU76" i="51"/>
  <c r="CY76" i="51"/>
  <c r="G249" i="44"/>
  <c r="I199" i="44" s="1"/>
  <c r="D35" i="40"/>
  <c r="C12" i="40" s="1"/>
  <c r="HS76" i="51"/>
  <c r="FG76" i="51"/>
  <c r="FO76" i="51"/>
  <c r="FW76" i="51"/>
  <c r="GE76" i="51"/>
  <c r="GM76" i="51"/>
  <c r="GU76" i="51"/>
  <c r="HC76" i="51"/>
  <c r="HK76" i="51"/>
  <c r="IA76" i="51"/>
  <c r="II76" i="51"/>
  <c r="IQ76" i="51"/>
  <c r="IY76" i="51"/>
  <c r="EE76" i="51"/>
  <c r="IU76" i="51"/>
  <c r="BS76" i="51"/>
  <c r="CA76" i="51"/>
  <c r="CI76" i="51"/>
  <c r="DK76" i="51"/>
  <c r="EA76" i="51"/>
  <c r="EI76" i="51"/>
  <c r="EQ76" i="51"/>
  <c r="EY76" i="51"/>
  <c r="FK76" i="51"/>
  <c r="CE76" i="51"/>
  <c r="CM76" i="51"/>
  <c r="DG76" i="51"/>
  <c r="DW76" i="51"/>
  <c r="EM76" i="51"/>
  <c r="EU76" i="51"/>
  <c r="A21" i="40"/>
  <c r="A62" i="40"/>
  <c r="GY76" i="51"/>
  <c r="D40" i="51"/>
  <c r="DS76" i="51"/>
  <c r="GA76" i="51"/>
  <c r="HW76" i="51"/>
  <c r="AA76" i="51"/>
  <c r="BW76" i="51"/>
  <c r="CQ76" i="51"/>
  <c r="FS76" i="51"/>
  <c r="HO76" i="51"/>
  <c r="D12" i="45"/>
  <c r="A21" i="46"/>
  <c r="G232" i="44"/>
  <c r="C60" i="46"/>
  <c r="B60" i="46" s="1"/>
  <c r="B5" i="46" s="1"/>
  <c r="I259" i="44" s="1"/>
  <c r="I246" i="44"/>
  <c r="D35" i="46"/>
  <c r="I195" i="44"/>
  <c r="B16" i="46"/>
  <c r="I197" i="44"/>
  <c r="I198" i="44"/>
  <c r="A21" i="45"/>
  <c r="H232" i="44"/>
  <c r="B210" i="51"/>
  <c r="A62" i="46"/>
  <c r="D18" i="52" l="1"/>
  <c r="O56" i="49" s="1"/>
  <c r="D11" i="51"/>
  <c r="E11" i="51" s="1"/>
  <c r="D12" i="40"/>
  <c r="BW53" i="51"/>
  <c r="BV53" i="51"/>
  <c r="DS53" i="51"/>
  <c r="DR53" i="51"/>
  <c r="DG53" i="51"/>
  <c r="DF53" i="51"/>
  <c r="DK53" i="51"/>
  <c r="DJ53" i="51"/>
  <c r="HC53" i="51"/>
  <c r="HB53" i="51"/>
  <c r="CY53" i="51"/>
  <c r="CX53" i="51"/>
  <c r="BO53" i="51"/>
  <c r="BN53" i="51"/>
  <c r="AI53" i="51"/>
  <c r="AH53" i="51"/>
  <c r="CM53" i="51"/>
  <c r="CL53" i="51"/>
  <c r="EQ53" i="51"/>
  <c r="EP53" i="51"/>
  <c r="CI53" i="51"/>
  <c r="CH53" i="51"/>
  <c r="EE53" i="51"/>
  <c r="ED53" i="51"/>
  <c r="GU53" i="51"/>
  <c r="GT53" i="51"/>
  <c r="FO53" i="51"/>
  <c r="FN53" i="51"/>
  <c r="AU53" i="51"/>
  <c r="AT53" i="51"/>
  <c r="HG53" i="51"/>
  <c r="HF53" i="51"/>
  <c r="DO53" i="51"/>
  <c r="DN53" i="51"/>
  <c r="IM53" i="51"/>
  <c r="IL53" i="51"/>
  <c r="BG53" i="51"/>
  <c r="BF53" i="51"/>
  <c r="S53" i="51"/>
  <c r="R53" i="51"/>
  <c r="FS53" i="51"/>
  <c r="FR53" i="51"/>
  <c r="HW53" i="51"/>
  <c r="HV53" i="51"/>
  <c r="GY53" i="51"/>
  <c r="GX53" i="51"/>
  <c r="EM53" i="51"/>
  <c r="EL53" i="51"/>
  <c r="CE53" i="51"/>
  <c r="CD53" i="51"/>
  <c r="EI53" i="51"/>
  <c r="EH53" i="51"/>
  <c r="CA53" i="51"/>
  <c r="BZ53" i="51"/>
  <c r="IA53" i="51"/>
  <c r="HZ53" i="51"/>
  <c r="GM53" i="51"/>
  <c r="GL53" i="51"/>
  <c r="FG53" i="51"/>
  <c r="FF53" i="51"/>
  <c r="AM53" i="51"/>
  <c r="AL53" i="51"/>
  <c r="GQ53" i="51"/>
  <c r="GP53" i="51"/>
  <c r="BC53" i="51"/>
  <c r="BB53" i="51"/>
  <c r="BK53" i="51"/>
  <c r="BJ53" i="51"/>
  <c r="DC53" i="51"/>
  <c r="DB53" i="51"/>
  <c r="AY53" i="51"/>
  <c r="AX53" i="51"/>
  <c r="K53" i="51"/>
  <c r="J53" i="51"/>
  <c r="EY53" i="51"/>
  <c r="EX53" i="51"/>
  <c r="IU53" i="51"/>
  <c r="IT53" i="51"/>
  <c r="IQ53" i="51"/>
  <c r="IP53" i="51"/>
  <c r="FW53" i="51"/>
  <c r="FV53" i="51"/>
  <c r="IE53" i="51"/>
  <c r="ID53" i="51"/>
  <c r="FC53" i="51"/>
  <c r="FB53" i="51"/>
  <c r="O53" i="51"/>
  <c r="N53" i="51"/>
  <c r="HO53" i="51"/>
  <c r="HN53" i="51"/>
  <c r="AA53" i="51"/>
  <c r="Z53" i="51"/>
  <c r="EU53" i="51"/>
  <c r="ET53" i="51"/>
  <c r="II53" i="51"/>
  <c r="IH53" i="51"/>
  <c r="CQ53" i="51"/>
  <c r="CP53" i="51"/>
  <c r="GA53" i="51"/>
  <c r="FZ53" i="51"/>
  <c r="DW53" i="51"/>
  <c r="DV53" i="51"/>
  <c r="FK53" i="51"/>
  <c r="FJ53" i="51"/>
  <c r="EA53" i="51"/>
  <c r="DZ53" i="51"/>
  <c r="BS53" i="51"/>
  <c r="BR53" i="51"/>
  <c r="IY53" i="51"/>
  <c r="IX53" i="51"/>
  <c r="HK53" i="51"/>
  <c r="HJ53" i="51"/>
  <c r="GE53" i="51"/>
  <c r="GD53" i="51"/>
  <c r="HS53" i="51"/>
  <c r="HR53" i="51"/>
  <c r="W53" i="51"/>
  <c r="V53" i="51"/>
  <c r="GI53" i="51"/>
  <c r="GH53" i="51"/>
  <c r="AE53" i="51"/>
  <c r="AD53" i="51"/>
  <c r="CU53" i="51"/>
  <c r="CT53" i="51"/>
  <c r="AQ53" i="51"/>
  <c r="AP53" i="51"/>
  <c r="H253" i="44"/>
  <c r="H255" i="44" s="1"/>
  <c r="H235" i="44"/>
  <c r="H256" i="44" s="1"/>
  <c r="C12" i="45"/>
  <c r="B12" i="45" s="1"/>
  <c r="H254" i="44"/>
  <c r="H257" i="44" s="1"/>
  <c r="B12" i="40"/>
  <c r="B14" i="40" s="1"/>
  <c r="D12" i="46"/>
  <c r="C12" i="46"/>
  <c r="I235" i="44"/>
  <c r="I254" i="44"/>
  <c r="I257" i="44" s="1"/>
  <c r="I253" i="44"/>
  <c r="I255" i="44" s="1"/>
  <c r="I252" i="44"/>
  <c r="E18" i="52" l="1"/>
  <c r="D25" i="52"/>
  <c r="D44" i="52"/>
  <c r="AO53" i="51"/>
  <c r="AO55" i="51" s="1"/>
  <c r="AO59" i="51" s="1"/>
  <c r="AC53" i="51"/>
  <c r="AC55" i="51" s="1"/>
  <c r="AC59" i="51" s="1"/>
  <c r="U53" i="51"/>
  <c r="U55" i="51" s="1"/>
  <c r="U59" i="51" s="1"/>
  <c r="GC53" i="51"/>
  <c r="GC55" i="51" s="1"/>
  <c r="GC59" i="51" s="1"/>
  <c r="IW53" i="51"/>
  <c r="IW55" i="51" s="1"/>
  <c r="IW59" i="51" s="1"/>
  <c r="DY53" i="51"/>
  <c r="DY55" i="51" s="1"/>
  <c r="DY59" i="51" s="1"/>
  <c r="DU53" i="51"/>
  <c r="DU55" i="51" s="1"/>
  <c r="DU59" i="51" s="1"/>
  <c r="CO53" i="51"/>
  <c r="CO55" i="51" s="1"/>
  <c r="CO59" i="51" s="1"/>
  <c r="ES53" i="51"/>
  <c r="ES55" i="51" s="1"/>
  <c r="ES59" i="51" s="1"/>
  <c r="HM53" i="51"/>
  <c r="HM55" i="51" s="1"/>
  <c r="HM59" i="51" s="1"/>
  <c r="FA53" i="51"/>
  <c r="FA55" i="51" s="1"/>
  <c r="FA59" i="51" s="1"/>
  <c r="FU53" i="51"/>
  <c r="FU55" i="51" s="1"/>
  <c r="FU59" i="51" s="1"/>
  <c r="IS53" i="51"/>
  <c r="IS55" i="51" s="1"/>
  <c r="IS59" i="51" s="1"/>
  <c r="I53" i="51"/>
  <c r="I55" i="51" s="1"/>
  <c r="I59" i="51" s="1"/>
  <c r="DA53" i="51"/>
  <c r="DA55" i="51" s="1"/>
  <c r="DA59" i="51" s="1"/>
  <c r="BA53" i="51"/>
  <c r="BA55" i="51" s="1"/>
  <c r="BA59" i="51" s="1"/>
  <c r="AK53" i="51"/>
  <c r="AK55" i="51" s="1"/>
  <c r="AK59" i="51" s="1"/>
  <c r="GK53" i="51"/>
  <c r="GK55" i="51" s="1"/>
  <c r="GK59" i="51" s="1"/>
  <c r="BY53" i="51"/>
  <c r="BY55" i="51" s="1"/>
  <c r="BY59" i="51" s="1"/>
  <c r="CC53" i="51"/>
  <c r="CC55" i="51" s="1"/>
  <c r="CC59" i="51" s="1"/>
  <c r="GW53" i="51"/>
  <c r="GW55" i="51" s="1"/>
  <c r="GW59" i="51" s="1"/>
  <c r="FQ53" i="51"/>
  <c r="FQ55" i="51" s="1"/>
  <c r="FQ59" i="51" s="1"/>
  <c r="BE53" i="51"/>
  <c r="BE55" i="51" s="1"/>
  <c r="BE59" i="51" s="1"/>
  <c r="DM53" i="51"/>
  <c r="DM55" i="51" s="1"/>
  <c r="DM59" i="51" s="1"/>
  <c r="AS53" i="51"/>
  <c r="AS55" i="51" s="1"/>
  <c r="AS59" i="51" s="1"/>
  <c r="GS53" i="51"/>
  <c r="GS55" i="51" s="1"/>
  <c r="GS59" i="51" s="1"/>
  <c r="CG53" i="51"/>
  <c r="CG55" i="51" s="1"/>
  <c r="CG59" i="51" s="1"/>
  <c r="CK53" i="51"/>
  <c r="CK55" i="51" s="1"/>
  <c r="CK59" i="51" s="1"/>
  <c r="BM53" i="51"/>
  <c r="BM55" i="51" s="1"/>
  <c r="BM59" i="51" s="1"/>
  <c r="HA53" i="51"/>
  <c r="HA55" i="51" s="1"/>
  <c r="HA59" i="51" s="1"/>
  <c r="DE53" i="51"/>
  <c r="DE55" i="51" s="1"/>
  <c r="DE59" i="51" s="1"/>
  <c r="BU53" i="51"/>
  <c r="BU55" i="51" s="1"/>
  <c r="BU59" i="51" s="1"/>
  <c r="CS53" i="51"/>
  <c r="CS55" i="51" s="1"/>
  <c r="CS59" i="51" s="1"/>
  <c r="GG53" i="51"/>
  <c r="GG55" i="51" s="1"/>
  <c r="GG59" i="51" s="1"/>
  <c r="HQ53" i="51"/>
  <c r="HQ55" i="51" s="1"/>
  <c r="HQ59" i="51" s="1"/>
  <c r="HI53" i="51"/>
  <c r="HI55" i="51" s="1"/>
  <c r="HI59" i="51" s="1"/>
  <c r="BQ53" i="51"/>
  <c r="BQ55" i="51" s="1"/>
  <c r="BQ59" i="51" s="1"/>
  <c r="FI53" i="51"/>
  <c r="FI55" i="51" s="1"/>
  <c r="FI59" i="51" s="1"/>
  <c r="FY53" i="51"/>
  <c r="FY55" i="51" s="1"/>
  <c r="FY59" i="51" s="1"/>
  <c r="IG53" i="51"/>
  <c r="IG55" i="51" s="1"/>
  <c r="IG59" i="51" s="1"/>
  <c r="Y53" i="51"/>
  <c r="Y55" i="51" s="1"/>
  <c r="Y59" i="51" s="1"/>
  <c r="M53" i="51"/>
  <c r="M55" i="51" s="1"/>
  <c r="M59" i="51" s="1"/>
  <c r="IC53" i="51"/>
  <c r="IC55" i="51" s="1"/>
  <c r="IC59" i="51" s="1"/>
  <c r="IO53" i="51"/>
  <c r="IO55" i="51" s="1"/>
  <c r="IO59" i="51" s="1"/>
  <c r="EW53" i="51"/>
  <c r="EW55" i="51" s="1"/>
  <c r="EW59" i="51" s="1"/>
  <c r="AW53" i="51"/>
  <c r="AW55" i="51" s="1"/>
  <c r="AW59" i="51" s="1"/>
  <c r="BI53" i="51"/>
  <c r="BI55" i="51" s="1"/>
  <c r="BI59" i="51" s="1"/>
  <c r="GO53" i="51"/>
  <c r="GO55" i="51" s="1"/>
  <c r="GO59" i="51" s="1"/>
  <c r="FE53" i="51"/>
  <c r="FE55" i="51" s="1"/>
  <c r="FE59" i="51" s="1"/>
  <c r="HY53" i="51"/>
  <c r="HY55" i="51" s="1"/>
  <c r="HY59" i="51" s="1"/>
  <c r="EG53" i="51"/>
  <c r="EG55" i="51" s="1"/>
  <c r="EG59" i="51" s="1"/>
  <c r="EK53" i="51"/>
  <c r="EK55" i="51" s="1"/>
  <c r="EK59" i="51" s="1"/>
  <c r="HU53" i="51"/>
  <c r="HU55" i="51" s="1"/>
  <c r="HU59" i="51" s="1"/>
  <c r="Q53" i="51"/>
  <c r="Q55" i="51" s="1"/>
  <c r="Q59" i="51" s="1"/>
  <c r="IK53" i="51"/>
  <c r="IK55" i="51" s="1"/>
  <c r="IK59" i="51" s="1"/>
  <c r="HE53" i="51"/>
  <c r="HE55" i="51" s="1"/>
  <c r="HE59" i="51" s="1"/>
  <c r="FM53" i="51"/>
  <c r="FM55" i="51" s="1"/>
  <c r="FM59" i="51" s="1"/>
  <c r="EC53" i="51"/>
  <c r="EC55" i="51" s="1"/>
  <c r="EC59" i="51" s="1"/>
  <c r="EO53" i="51"/>
  <c r="EO55" i="51" s="1"/>
  <c r="EO59" i="51" s="1"/>
  <c r="AG53" i="51"/>
  <c r="AG55" i="51" s="1"/>
  <c r="AG59" i="51" s="1"/>
  <c r="CW53" i="51"/>
  <c r="CW55" i="51" s="1"/>
  <c r="CW59" i="51" s="1"/>
  <c r="DI53" i="51"/>
  <c r="DI55" i="51" s="1"/>
  <c r="DI59" i="51" s="1"/>
  <c r="DQ53" i="51"/>
  <c r="DQ55" i="51" s="1"/>
  <c r="DQ59" i="51" s="1"/>
  <c r="H243" i="44"/>
  <c r="B14" i="45"/>
  <c r="B18" i="45" s="1"/>
  <c r="B4" i="45" s="1"/>
  <c r="B12" i="46"/>
  <c r="I243" i="44" s="1"/>
  <c r="I256" i="44"/>
  <c r="D46" i="52" l="1"/>
  <c r="B6" i="45"/>
  <c r="H258" i="44"/>
  <c r="B14" i="46"/>
  <c r="B18" i="46" s="1"/>
  <c r="B4" i="46" s="1"/>
  <c r="B6" i="46" s="1"/>
  <c r="D48" i="52" l="1"/>
  <c r="D52" i="52" s="1"/>
  <c r="O60" i="49"/>
  <c r="I258" i="44"/>
  <c r="D6" i="50" l="1"/>
  <c r="D9" i="50" s="1"/>
  <c r="G241" i="44"/>
  <c r="I191" i="44" l="1"/>
  <c r="D25" i="53" l="1"/>
  <c r="D27" i="53" s="1"/>
  <c r="D13" i="53"/>
  <c r="G246" i="44"/>
  <c r="I196" i="44" s="1"/>
  <c r="D56" i="52" l="1"/>
  <c r="D47" i="51"/>
  <c r="O160" i="48" s="1"/>
  <c r="G259" i="44" l="1"/>
  <c r="H97" i="44" s="1"/>
  <c r="F12" i="51" l="1"/>
  <c r="F14" i="51"/>
  <c r="F16" i="51"/>
  <c r="F18" i="51" l="1"/>
  <c r="E20" i="51" l="1"/>
  <c r="E21" i="51"/>
  <c r="F20" i="51"/>
  <c r="F22" i="51"/>
  <c r="G237" i="44" s="1"/>
  <c r="I187" i="44" s="1"/>
  <c r="E22" i="51"/>
  <c r="F21" i="51"/>
  <c r="G252" i="44"/>
  <c r="E19" i="51"/>
  <c r="F19" i="51"/>
  <c r="G244" i="44" s="1"/>
  <c r="I194" i="44" s="1"/>
  <c r="G261" i="44"/>
  <c r="D18" i="51"/>
  <c r="O57" i="48" s="1"/>
  <c r="G235" i="44"/>
  <c r="D35" i="51" l="1"/>
  <c r="G256" i="44"/>
  <c r="I185" i="44" s="1"/>
  <c r="E18" i="51"/>
  <c r="G236" i="44"/>
  <c r="I186" i="44" s="1"/>
  <c r="D34" i="51"/>
  <c r="G253" i="44"/>
  <c r="G255" i="44" s="1"/>
  <c r="I184" i="44" s="1"/>
  <c r="D36" i="51" l="1"/>
  <c r="G243" i="44" s="1"/>
  <c r="I193" i="44" s="1"/>
  <c r="G254" i="44"/>
  <c r="G257" i="44" s="1"/>
  <c r="I192" i="44" s="1"/>
  <c r="D38" i="51" l="1"/>
  <c r="D42" i="51" s="1"/>
  <c r="D46" i="51" s="1"/>
  <c r="D5" i="50"/>
  <c r="D8" i="50" s="1"/>
  <c r="D48" i="51" l="1"/>
  <c r="O91" i="48"/>
  <c r="D55" i="52"/>
  <c r="P164" i="49" l="1"/>
  <c r="O95" i="49"/>
  <c r="G258" i="44"/>
  <c r="H96" i="44" s="1"/>
  <c r="P95" i="49"/>
  <c r="D57" i="52"/>
</calcChain>
</file>

<file path=xl/sharedStrings.xml><?xml version="1.0" encoding="utf-8"?>
<sst xmlns="http://schemas.openxmlformats.org/spreadsheetml/2006/main" count="1621" uniqueCount="461">
  <si>
    <t>Wastewater calculator (domestic &amp; commercial)</t>
  </si>
  <si>
    <t>Instructions</t>
  </si>
  <si>
    <t>Menu</t>
  </si>
  <si>
    <t>Enter data to calculate methane emissions using method 1</t>
  </si>
  <si>
    <t>Enter data to calculate methane emissions using method 2 or 3</t>
  </si>
  <si>
    <t>Enter data to enter nitrogen emissions using method 1, 2 or 3</t>
  </si>
  <si>
    <t>View emissions data and instructions for entry into EERS using method 1</t>
  </si>
  <si>
    <t>View emissions data and instructions for entry into EERS using method 2 or 3</t>
  </si>
  <si>
    <t>This calculator is designed to calculate emissions from commercial and domestic wastewater for plants at a single facility. Multiple facilities will require data to be entered in separate calculators.                                                                                                                                                                
Data is entered in the Facility input worksheet. You can select to enter methane data using method 1 or methods 2/3 by clicking on the appropriate buttons above. Once methane data has been entered, enter nitrogen data. Once data entry is complete, you will be able to view the emissions data and instruction for entry into the Emissions and Energy Reporting System (EERS) for the method you have selected.</t>
  </si>
  <si>
    <t xml:space="preserve">When reporting using method 2 or 3, and reporting for multiple sub-facilities, data will need to be entered seperately for each sub-facility. Once each sub-facility data has been entered, record the data displayed in the Facility output method 2 3 worksheet. At the completion of sub-facility data entry, sum the recorded data for entry into EERS. </t>
  </si>
  <si>
    <r>
      <rPr>
        <b/>
        <sz val="11"/>
        <rFont val="Calibri"/>
        <family val="2"/>
      </rPr>
      <t>Instructions for the NGER (domestic &amp; commercial) wastewater calculator</t>
    </r>
    <r>
      <rPr>
        <sz val="11"/>
        <rFont val="Calibri"/>
        <family val="2"/>
      </rPr>
      <t xml:space="preserve">
1</t>
    </r>
    <r>
      <rPr>
        <b/>
        <sz val="11"/>
        <rFont val="Calibri"/>
        <family val="2"/>
      </rPr>
      <t xml:space="preserve">. </t>
    </r>
    <r>
      <rPr>
        <sz val="11"/>
        <rFont val="Calibri"/>
        <family val="2"/>
      </rPr>
      <t>Enter the reporting year in cell C23 (e.g. 2014 for 2013-14) and select the calculation method in cell C24 (1, 2 or 3)
2</t>
    </r>
    <r>
      <rPr>
        <b/>
        <sz val="11"/>
        <rFont val="Calibri"/>
        <family val="2"/>
      </rPr>
      <t xml:space="preserve">. </t>
    </r>
    <r>
      <rPr>
        <sz val="11"/>
        <rFont val="Calibri"/>
        <family val="2"/>
      </rPr>
      <t>Enter data or make a selection in column C when column D specifies to do so. Also include input to determine nitrous oxide emissions, starting in cell C63.
3</t>
    </r>
    <r>
      <rPr>
        <b/>
        <sz val="11"/>
        <rFont val="Calibri"/>
        <family val="2"/>
      </rPr>
      <t xml:space="preserve">. </t>
    </r>
    <r>
      <rPr>
        <sz val="11"/>
        <rFont val="Calibri"/>
        <family val="2"/>
      </rPr>
      <t>Go to either the EERS data entry sheets to see how to enter the calculated results into EERS for NGER reporting. See Important information worksheet for more information.</t>
    </r>
  </si>
  <si>
    <t>Emissions released from wastewater handling (domestic and commercial)</t>
  </si>
  <si>
    <r>
      <t>E</t>
    </r>
    <r>
      <rPr>
        <b/>
        <vertAlign val="subscript"/>
        <sz val="12"/>
        <rFont val="Calibri"/>
        <family val="2"/>
      </rPr>
      <t>j</t>
    </r>
    <r>
      <rPr>
        <b/>
        <sz val="12"/>
        <rFont val="Calibri"/>
        <family val="2"/>
      </rPr>
      <t xml:space="preserve"> = [CH</t>
    </r>
    <r>
      <rPr>
        <b/>
        <vertAlign val="subscript"/>
        <sz val="12"/>
        <rFont val="Calibri"/>
        <family val="2"/>
      </rPr>
      <t>4</t>
    </r>
    <r>
      <rPr>
        <b/>
        <vertAlign val="superscript"/>
        <sz val="12"/>
        <rFont val="Calibri"/>
        <family val="2"/>
      </rPr>
      <t>*</t>
    </r>
    <r>
      <rPr>
        <b/>
        <sz val="12"/>
        <rFont val="Calibri"/>
        <family val="2"/>
      </rPr>
      <t xml:space="preserve"> - γ(Q</t>
    </r>
    <r>
      <rPr>
        <b/>
        <vertAlign val="subscript"/>
        <sz val="12"/>
        <rFont val="Calibri"/>
        <family val="2"/>
      </rPr>
      <t xml:space="preserve"> cap</t>
    </r>
    <r>
      <rPr>
        <b/>
        <sz val="12"/>
        <rFont val="Calibri"/>
        <family val="2"/>
      </rPr>
      <t xml:space="preserve"> + Q</t>
    </r>
    <r>
      <rPr>
        <b/>
        <vertAlign val="subscript"/>
        <sz val="12"/>
        <rFont val="Calibri"/>
        <family val="2"/>
      </rPr>
      <t>flared</t>
    </r>
    <r>
      <rPr>
        <b/>
        <sz val="12"/>
        <rFont val="Calibri"/>
        <family val="2"/>
      </rPr>
      <t xml:space="preserve"> + Q</t>
    </r>
    <r>
      <rPr>
        <b/>
        <vertAlign val="subscript"/>
        <sz val="12"/>
        <rFont val="Calibri"/>
        <family val="2"/>
      </rPr>
      <t>tr</t>
    </r>
    <r>
      <rPr>
        <b/>
        <sz val="12"/>
        <rFont val="Calibri"/>
        <family val="2"/>
      </rPr>
      <t>)] =</t>
    </r>
  </si>
  <si>
    <r>
      <t>emissions of methane (CH</t>
    </r>
    <r>
      <rPr>
        <vertAlign val="subscript"/>
        <sz val="12"/>
        <color indexed="8"/>
        <rFont val="Calibri"/>
        <family val="2"/>
      </rPr>
      <t>4</t>
    </r>
    <r>
      <rPr>
        <sz val="12"/>
        <color indexed="8"/>
        <rFont val="Calibri"/>
        <family val="2"/>
      </rPr>
      <t>) in t CO</t>
    </r>
    <r>
      <rPr>
        <vertAlign val="subscript"/>
        <sz val="12"/>
        <color indexed="8"/>
        <rFont val="Calibri"/>
        <family val="2"/>
      </rPr>
      <t>2</t>
    </r>
    <r>
      <rPr>
        <sz val="12"/>
        <color indexed="8"/>
        <rFont val="Calibri"/>
        <family val="2"/>
      </rPr>
      <t>-e</t>
    </r>
  </si>
  <si>
    <r>
      <t>E</t>
    </r>
    <r>
      <rPr>
        <b/>
        <vertAlign val="subscript"/>
        <sz val="12"/>
        <rFont val="Calibri"/>
        <family val="2"/>
      </rPr>
      <t>j</t>
    </r>
    <r>
      <rPr>
        <b/>
        <sz val="12"/>
        <rFont val="Calibri"/>
        <family val="2"/>
      </rPr>
      <t xml:space="preserve"> = (N</t>
    </r>
    <r>
      <rPr>
        <b/>
        <vertAlign val="subscript"/>
        <sz val="12"/>
        <rFont val="Calibri"/>
        <family val="2"/>
      </rPr>
      <t>in</t>
    </r>
    <r>
      <rPr>
        <b/>
        <sz val="12"/>
        <rFont val="Calibri"/>
        <family val="2"/>
      </rPr>
      <t xml:space="preserve"> - N</t>
    </r>
    <r>
      <rPr>
        <b/>
        <vertAlign val="subscript"/>
        <sz val="12"/>
        <rFont val="Calibri"/>
        <family val="2"/>
      </rPr>
      <t>trl</t>
    </r>
    <r>
      <rPr>
        <b/>
        <sz val="12"/>
        <rFont val="Calibri"/>
        <family val="2"/>
      </rPr>
      <t xml:space="preserve"> - N</t>
    </r>
    <r>
      <rPr>
        <b/>
        <vertAlign val="subscript"/>
        <sz val="12"/>
        <rFont val="Calibri"/>
        <family val="2"/>
      </rPr>
      <t>tro</t>
    </r>
    <r>
      <rPr>
        <b/>
        <sz val="12"/>
        <rFont val="Calibri"/>
        <family val="2"/>
      </rPr>
      <t xml:space="preserve"> - N</t>
    </r>
    <r>
      <rPr>
        <b/>
        <vertAlign val="subscript"/>
        <sz val="12"/>
        <rFont val="Calibri"/>
        <family val="2"/>
      </rPr>
      <t>outdisij</t>
    </r>
    <r>
      <rPr>
        <b/>
        <sz val="12"/>
        <rFont val="Calibri"/>
        <family val="2"/>
      </rPr>
      <t>) x EF</t>
    </r>
    <r>
      <rPr>
        <b/>
        <vertAlign val="subscript"/>
        <sz val="12"/>
        <rFont val="Calibri"/>
        <family val="2"/>
      </rPr>
      <t>secij</t>
    </r>
    <r>
      <rPr>
        <b/>
        <sz val="12"/>
        <rFont val="Calibri"/>
        <family val="2"/>
      </rPr>
      <t xml:space="preserve"> + N</t>
    </r>
    <r>
      <rPr>
        <b/>
        <vertAlign val="subscript"/>
        <sz val="12"/>
        <rFont val="Calibri"/>
        <family val="2"/>
      </rPr>
      <t>outdisij</t>
    </r>
    <r>
      <rPr>
        <b/>
        <sz val="12"/>
        <rFont val="Calibri"/>
        <family val="2"/>
      </rPr>
      <t xml:space="preserve"> x EF</t>
    </r>
    <r>
      <rPr>
        <b/>
        <vertAlign val="subscript"/>
        <sz val="12"/>
        <rFont val="Calibri"/>
        <family val="2"/>
      </rPr>
      <t>disij</t>
    </r>
    <r>
      <rPr>
        <b/>
        <sz val="12"/>
        <rFont val="Calibri"/>
        <family val="2"/>
      </rPr>
      <t xml:space="preserve"> =</t>
    </r>
  </si>
  <si>
    <r>
      <t>emissions of nitrous oxide (N</t>
    </r>
    <r>
      <rPr>
        <vertAlign val="subscript"/>
        <sz val="12"/>
        <color indexed="8"/>
        <rFont val="Calibri"/>
        <family val="2"/>
      </rPr>
      <t>2</t>
    </r>
    <r>
      <rPr>
        <sz val="12"/>
        <color indexed="8"/>
        <rFont val="Calibri"/>
        <family val="2"/>
      </rPr>
      <t>O) in t CO</t>
    </r>
    <r>
      <rPr>
        <vertAlign val="subscript"/>
        <sz val="12"/>
        <color indexed="8"/>
        <rFont val="Calibri"/>
        <family val="2"/>
      </rPr>
      <t>2</t>
    </r>
    <r>
      <rPr>
        <sz val="12"/>
        <color indexed="8"/>
        <rFont val="Calibri"/>
        <family val="2"/>
      </rPr>
      <t>-e</t>
    </r>
  </si>
  <si>
    <r>
      <t>total emissions in t CO</t>
    </r>
    <r>
      <rPr>
        <vertAlign val="subscript"/>
        <sz val="12"/>
        <rFont val="Calibri"/>
        <family val="2"/>
      </rPr>
      <t>2</t>
    </r>
    <r>
      <rPr>
        <sz val="12"/>
        <rFont val="Calibri"/>
        <family val="2"/>
      </rPr>
      <t>-e</t>
    </r>
  </si>
  <si>
    <r>
      <t xml:space="preserve">NGER Determination as amended Part 5.3 - Divisions 5.3.2 - 5.3.4 (methane) - </t>
    </r>
    <r>
      <rPr>
        <b/>
        <sz val="17"/>
        <rFont val="Calibri"/>
        <family val="2"/>
      </rPr>
      <t>End Date 30 June 2014</t>
    </r>
  </si>
  <si>
    <t>CLICK HERE for NGER Determination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</si>
  <si>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t CO</t>
    </r>
    <r>
      <rPr>
        <vertAlign val="subscript"/>
        <sz val="12"/>
        <rFont val="Calibri"/>
        <family val="2"/>
      </rPr>
      <t>2</t>
    </r>
    <r>
      <rPr>
        <sz val="12"/>
        <rFont val="Calibri"/>
        <family val="2"/>
      </rPr>
      <t>-e)</t>
    </r>
  </si>
  <si>
    <r>
      <t>CH</t>
    </r>
    <r>
      <rPr>
        <b/>
        <vertAlign val="subscript"/>
        <sz val="12"/>
        <rFont val="Calibri"/>
        <family val="2"/>
      </rPr>
      <t>4gen</t>
    </r>
    <r>
      <rPr>
        <b/>
        <sz val="12"/>
        <rFont val="Calibri"/>
        <family val="2"/>
      </rPr>
      <t xml:space="preserve"> = [(COD</t>
    </r>
    <r>
      <rPr>
        <b/>
        <vertAlign val="subscript"/>
        <sz val="12"/>
        <rFont val="Calibri"/>
        <family val="2"/>
      </rPr>
      <t>wi</t>
    </r>
    <r>
      <rPr>
        <b/>
        <sz val="12"/>
        <rFont val="Calibri"/>
        <family val="2"/>
      </rPr>
      <t xml:space="preserve"> – COD</t>
    </r>
    <r>
      <rPr>
        <b/>
        <vertAlign val="subscript"/>
        <sz val="12"/>
        <rFont val="Calibri"/>
        <family val="2"/>
      </rPr>
      <t>sl</t>
    </r>
    <r>
      <rPr>
        <b/>
        <sz val="12"/>
        <rFont val="Calibri"/>
        <family val="2"/>
      </rPr>
      <t xml:space="preserve"> - COD</t>
    </r>
    <r>
      <rPr>
        <b/>
        <vertAlign val="subscript"/>
        <sz val="12"/>
        <rFont val="Calibri"/>
        <family val="2"/>
      </rPr>
      <t>eff</t>
    </r>
    <r>
      <rPr>
        <b/>
        <sz val="12"/>
        <rFont val="Calibri"/>
        <family val="2"/>
      </rPr>
      <t>) x MCF</t>
    </r>
    <r>
      <rPr>
        <b/>
        <vertAlign val="subscript"/>
        <sz val="12"/>
        <rFont val="Calibri"/>
        <family val="2"/>
      </rPr>
      <t>ww</t>
    </r>
    <r>
      <rPr>
        <b/>
        <sz val="12"/>
        <rFont val="Calibri"/>
        <family val="2"/>
      </rPr>
      <t xml:space="preserve"> x EF</t>
    </r>
    <r>
      <rPr>
        <b/>
        <vertAlign val="subscript"/>
        <sz val="12"/>
        <rFont val="Calibri"/>
        <family val="2"/>
      </rPr>
      <t>wij</t>
    </r>
    <r>
      <rPr>
        <b/>
        <sz val="12"/>
        <rFont val="Calibri"/>
        <family val="2"/>
      </rPr>
      <t>]
 + [(COD</t>
    </r>
    <r>
      <rPr>
        <b/>
        <vertAlign val="subscript"/>
        <sz val="12"/>
        <rFont val="Calibri"/>
        <family val="2"/>
      </rPr>
      <t>sl</t>
    </r>
    <r>
      <rPr>
        <b/>
        <sz val="12"/>
        <rFont val="Calibri"/>
        <family val="2"/>
      </rPr>
      <t xml:space="preserve"> - COD</t>
    </r>
    <r>
      <rPr>
        <b/>
        <vertAlign val="subscript"/>
        <sz val="12"/>
        <rFont val="Calibri"/>
        <family val="2"/>
      </rPr>
      <t>trl</t>
    </r>
    <r>
      <rPr>
        <b/>
        <sz val="12"/>
        <rFont val="Calibri"/>
        <family val="2"/>
      </rPr>
      <t xml:space="preserve"> - COD</t>
    </r>
    <r>
      <rPr>
        <b/>
        <vertAlign val="subscript"/>
        <sz val="12"/>
        <rFont val="Calibri"/>
        <family val="2"/>
      </rPr>
      <t>tro</t>
    </r>
    <r>
      <rPr>
        <b/>
        <sz val="12"/>
        <rFont val="Calibri"/>
        <family val="2"/>
      </rPr>
      <t>) x MCF</t>
    </r>
    <r>
      <rPr>
        <b/>
        <vertAlign val="subscript"/>
        <sz val="12"/>
        <rFont val="Calibri"/>
        <family val="2"/>
      </rPr>
      <t>sl</t>
    </r>
    <r>
      <rPr>
        <b/>
        <sz val="12"/>
        <rFont val="Calibri"/>
        <family val="2"/>
      </rPr>
      <t xml:space="preserve"> x EF</t>
    </r>
    <r>
      <rPr>
        <b/>
        <vertAlign val="subscript"/>
        <sz val="12"/>
        <rFont val="Calibri"/>
        <family val="2"/>
      </rPr>
      <t>slij</t>
    </r>
    <r>
      <rPr>
        <b/>
        <sz val="12"/>
        <rFont val="Calibri"/>
        <family val="2"/>
      </rPr>
      <t>] =</t>
    </r>
  </si>
  <si>
    <t>Total</t>
  </si>
  <si>
    <t>Wastewater</t>
  </si>
  <si>
    <t>Sludge</t>
  </si>
  <si>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CO</t>
    </r>
    <r>
      <rPr>
        <vertAlign val="subscript"/>
        <sz val="12"/>
        <rFont val="Calibri"/>
        <family val="2"/>
      </rPr>
      <t>2</t>
    </r>
    <r>
      <rPr>
        <sz val="12"/>
        <rFont val="Calibri"/>
        <family val="2"/>
      </rPr>
      <t>-e tonnes)</t>
    </r>
  </si>
  <si>
    <t>see NGER Determination subsections 5.25 (2, 3)</t>
  </si>
  <si>
    <r>
      <t>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t>
    </r>
  </si>
  <si>
    <r>
      <t>methane (CH</t>
    </r>
    <r>
      <rPr>
        <vertAlign val="subscript"/>
        <sz val="12"/>
        <color indexed="8"/>
        <rFont val="Calibri"/>
        <family val="2"/>
      </rPr>
      <t>4</t>
    </r>
    <r>
      <rPr>
        <sz val="12"/>
        <color indexed="8"/>
        <rFont val="Calibri"/>
        <family val="2"/>
      </rPr>
      <t>) captured in t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</si>
  <si>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[CH</t>
    </r>
    <r>
      <rPr>
        <vertAlign val="subscript"/>
        <sz val="12"/>
        <rFont val="Calibri"/>
        <family val="2"/>
      </rPr>
      <t>4</t>
    </r>
    <r>
      <rPr>
        <vertAlign val="superscript"/>
        <sz val="12"/>
        <rFont val="Calibri"/>
        <family val="2"/>
      </rPr>
      <t>*</t>
    </r>
    <r>
      <rPr>
        <sz val="12"/>
        <rFont val="Calibri"/>
        <family val="2"/>
      </rPr>
      <t xml:space="preserve"> - 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 =</t>
    </r>
  </si>
  <si>
    <r>
      <t>emissions of methane (CH</t>
    </r>
    <r>
      <rPr>
        <vertAlign val="subscript"/>
        <sz val="12"/>
        <color indexed="8"/>
        <rFont val="Calibri"/>
        <family val="2"/>
      </rPr>
      <t>4</t>
    </r>
    <r>
      <rPr>
        <sz val="12"/>
        <color indexed="8"/>
        <rFont val="Calibri"/>
        <family val="2"/>
      </rPr>
      <t>) as t CO</t>
    </r>
    <r>
      <rPr>
        <vertAlign val="subscript"/>
        <sz val="12"/>
        <color indexed="8"/>
        <rFont val="Calibri"/>
        <family val="2"/>
      </rPr>
      <t>2</t>
    </r>
    <r>
      <rPr>
        <sz val="12"/>
        <color indexed="8"/>
        <rFont val="Calibri"/>
        <family val="2"/>
      </rPr>
      <t>-e</t>
    </r>
  </si>
  <si>
    <t>This file (workbook) should only include plants for a single facility. For each separate facility use a separate file (workbook).</t>
  </si>
  <si>
    <t>Reporting year
(e.g. for reporting year 2013-14 enter 2014)</t>
  </si>
  <si>
    <t>Select method (1 or 2 or 3) from drop-down list. See NGER Determination as amended Part 5.3, links are included in this spreadsheet.</t>
  </si>
  <si>
    <r>
      <t>Note: chemical oxygen demand (COD) can be derived from biological oxygen demand (BOD), EXCEPT for COD</t>
    </r>
    <r>
      <rPr>
        <b/>
        <vertAlign val="subscript"/>
        <sz val="14"/>
        <color indexed="8"/>
        <rFont val="Calibri"/>
        <family val="2"/>
      </rPr>
      <t>w</t>
    </r>
    <r>
      <rPr>
        <b/>
        <sz val="14"/>
        <color indexed="8"/>
        <rFont val="Calibri"/>
        <family val="2"/>
      </rPr>
      <t xml:space="preserve"> under Method 1. </t>
    </r>
    <r>
      <rPr>
        <b/>
        <u/>
        <sz val="14"/>
        <color indexed="8"/>
        <rFont val="Calibri"/>
        <family val="2"/>
      </rPr>
      <t>COD = 2.6 × BOD</t>
    </r>
    <r>
      <rPr>
        <b/>
        <u/>
        <vertAlign val="subscript"/>
        <sz val="14"/>
        <color indexed="8"/>
        <rFont val="Calibri"/>
        <family val="2"/>
      </rPr>
      <t>5</t>
    </r>
    <r>
      <rPr>
        <b/>
        <u/>
        <sz val="14"/>
        <color indexed="8"/>
        <rFont val="Calibri"/>
        <family val="2"/>
      </rPr>
      <t>.</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</si>
  <si>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t>
    </r>
  </si>
  <si>
    <r>
      <t xml:space="preserve">NGER Determination as amended Part 5.3 - Divisions 5.3.5 - 5.3.7 (nitrous oxide) - </t>
    </r>
    <r>
      <rPr>
        <b/>
        <sz val="17"/>
        <rFont val="Calibri"/>
        <family val="2"/>
      </rPr>
      <t>End Date 30 June 2014</t>
    </r>
  </si>
  <si>
    <r>
      <t>(N</t>
    </r>
    <r>
      <rPr>
        <vertAlign val="subscript"/>
        <sz val="12"/>
        <rFont val="Calibri"/>
        <family val="2"/>
      </rPr>
      <t>2</t>
    </r>
    <r>
      <rPr>
        <sz val="12"/>
        <rFont val="Calibri"/>
        <family val="2"/>
      </rPr>
      <t>O released by the plant measured in t CO</t>
    </r>
    <r>
      <rPr>
        <vertAlign val="subscript"/>
        <sz val="12"/>
        <rFont val="Calibri"/>
        <family val="2"/>
      </rPr>
      <t>2</t>
    </r>
    <r>
      <rPr>
        <sz val="12"/>
        <rFont val="Calibri"/>
        <family val="2"/>
      </rPr>
      <t>-e)</t>
    </r>
  </si>
  <si>
    <r>
      <t>Total (E</t>
    </r>
    <r>
      <rPr>
        <vertAlign val="subscript"/>
        <sz val="12"/>
        <color indexed="8"/>
        <rFont val="Calibri"/>
        <family val="2"/>
      </rPr>
      <t>j</t>
    </r>
    <r>
      <rPr>
        <sz val="12"/>
        <color indexed="8"/>
        <rFont val="Calibri"/>
        <family val="2"/>
      </rPr>
      <t>)</t>
    </r>
  </si>
  <si>
    <t>Plant only</t>
  </si>
  <si>
    <t>Discharge only</t>
  </si>
  <si>
    <t>Possible discharge environments and respective emissions factors - s5.31 NGER Determination</t>
  </si>
  <si>
    <t>2008-09 to 2010-11 reporting years</t>
  </si>
  <si>
    <t>2011-12 reporting year onwards</t>
  </si>
  <si>
    <t>Discharge environment (4.9)</t>
  </si>
  <si>
    <t>Enclosed waters          (4.9)</t>
  </si>
  <si>
    <t>Estuarine waters         (1.2)</t>
  </si>
  <si>
    <t>Open coastal waters (ocean and deep ocean)  (0.0)</t>
  </si>
  <si>
    <t>NGER Wastewater (domestic &amp; commercial) calculator 1.3 © Commonwealth for Australia 2013 ISBN: 978-921299-79-7.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
This document is available on the web at: www.cleanenergyregulator.gov.au and the supporting legislation from www.comlaw.gov.au.
The Intergovernmental Panel on Climate Change Guidelines for National Greenhouse Gas Inventories are at www.ipcc-nggip.or.jp. 
Suggestions and comments would be appreciated. They should be addressed to: The Clean Energy Regulator, GPO Box 621 Canberra ACT 2601. Email: reporting@cleanenergyregulator.gov.au. Phone: 1300 553 542.
IMPORTANT NOTICE:
Terms of Use
This National Greenhouse and Energy Reporting (NGER) Wastewater (Domestic and Commercial) calculator (the “Calculator”) is intended to produce estimates that should be considered as a guide only. The Calculator is based on the Determination and other relevant laws current at the date of publication. These laws and their interpretation are subject to change which may affect the accuracy of estimates produced by the Calculator. In particular the factors and formulas used in the Calculator are based on the NGER (Measurement) Determination 2008, which applies from the 2012-13 reporting year.  The Determination is updated periodically and users should note that some factors and formulas are different for earlier reporting years and may change in future years.  
The Clean Energy Regulator and the Commonwealth of Australia are not responsible for the data input into the NGER Wastewater (Domestic and Commercial) Calculator by users, and will in no event be liable for any direct, incidental or consequential loss or damage resulting from incorrect emissions estimates calculated as a result of inaccurate, incomplete or out-of-date data input into the calculator. While reasonable efforts have been made to ensure that the NGER Wastewater (Domestic and Commercial) calculator operates as intended, the Clean Energy Regulator and the Commonwealth of Australia do not warrant that estimates generated by the Calculator will be accurate, complete or up-to-date.
The Clean Energy Regulator and the Commonwealth of Australia will not be liable for any loss or damage from any cause (including negligence) whether arising directly,  incidentally or as consequential loss, out of or in connection with, any use of the Calculator, reliance on its output, or reliance on other information or advice on this website, for any purpose. The information on this website is no substitute for independent advice.  Users should seek independent advice before taking any action or decision on the basis of the emissions estimates generated by the Calculator. The Clean Energy Regulator and the Commonwealth of Australia do not guarantee uninterrupted access to the Calculator or that the associated website and files obtained from or through this website are free from viruses. By using the calculator, you agree to be bound by the above Terms of Use. The Clean Energy Regulator and the Commonwealth may, at their discretion, vary or modify these Terms of Use without notice, and any subsequent use by you of the Calculator will constitute an acceptance of the terms of Use as modified. 
© Commonwealth of Australia 2013
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(2013) Clean Energy Regulator.</t>
  </si>
  <si>
    <r>
      <t>emissions of methane (CH</t>
    </r>
    <r>
      <rPr>
        <vertAlign val="subscript"/>
        <sz val="12"/>
        <color indexed="8"/>
        <rFont val="Calibri"/>
        <family val="2"/>
      </rPr>
      <t>4</t>
    </r>
    <r>
      <rPr>
        <sz val="12"/>
        <color indexed="8"/>
        <rFont val="Calibri"/>
        <family val="2"/>
      </rPr>
      <t>) in tonnes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</si>
  <si>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(N</t>
    </r>
    <r>
      <rPr>
        <vertAlign val="subscript"/>
        <sz val="12"/>
        <rFont val="Calibri"/>
        <family val="2"/>
      </rPr>
      <t>in</t>
    </r>
    <r>
      <rPr>
        <sz val="12"/>
        <rFont val="Calibri"/>
        <family val="2"/>
      </rPr>
      <t xml:space="preserve"> - N</t>
    </r>
    <r>
      <rPr>
        <vertAlign val="subscript"/>
        <sz val="12"/>
        <rFont val="Calibri"/>
        <family val="2"/>
      </rPr>
      <t>trl</t>
    </r>
    <r>
      <rPr>
        <sz val="12"/>
        <rFont val="Calibri"/>
        <family val="2"/>
      </rPr>
      <t xml:space="preserve"> - N</t>
    </r>
    <r>
      <rPr>
        <vertAlign val="subscript"/>
        <sz val="12"/>
        <rFont val="Calibri"/>
        <family val="2"/>
      </rPr>
      <t>tro</t>
    </r>
    <r>
      <rPr>
        <sz val="12"/>
        <rFont val="Calibri"/>
        <family val="2"/>
      </rPr>
      <t xml:space="preserve"> - N</t>
    </r>
    <r>
      <rPr>
        <vertAlign val="subscript"/>
        <sz val="12"/>
        <rFont val="Calibri"/>
        <family val="2"/>
      </rPr>
      <t>outdisij</t>
    </r>
    <r>
      <rPr>
        <sz val="12"/>
        <rFont val="Calibri"/>
        <family val="2"/>
      </rPr>
      <t>) x EF</t>
    </r>
    <r>
      <rPr>
        <vertAlign val="subscript"/>
        <sz val="12"/>
        <rFont val="Calibri"/>
        <family val="2"/>
      </rPr>
      <t>secij</t>
    </r>
    <r>
      <rPr>
        <sz val="12"/>
        <rFont val="Calibri"/>
        <family val="2"/>
      </rPr>
      <t xml:space="preserve"> + N</t>
    </r>
    <r>
      <rPr>
        <vertAlign val="subscript"/>
        <sz val="12"/>
        <rFont val="Calibri"/>
        <family val="2"/>
      </rPr>
      <t>outdisij</t>
    </r>
    <r>
      <rPr>
        <sz val="12"/>
        <rFont val="Calibri"/>
        <family val="2"/>
      </rPr>
      <t xml:space="preserve"> x EF</t>
    </r>
    <r>
      <rPr>
        <vertAlign val="subscript"/>
        <sz val="12"/>
        <rFont val="Calibri"/>
        <family val="2"/>
      </rPr>
      <t>disij</t>
    </r>
    <r>
      <rPr>
        <sz val="12"/>
        <rFont val="Calibri"/>
        <family val="2"/>
      </rPr>
      <t xml:space="preserve"> =</t>
    </r>
  </si>
  <si>
    <r>
      <t>emissions of nitrous oxide (N</t>
    </r>
    <r>
      <rPr>
        <vertAlign val="subscript"/>
        <sz val="12"/>
        <color indexed="8"/>
        <rFont val="Calibri"/>
        <family val="2"/>
      </rPr>
      <t>2</t>
    </r>
    <r>
      <rPr>
        <sz val="12"/>
        <color indexed="8"/>
        <rFont val="Calibri"/>
        <family val="2"/>
      </rPr>
      <t>O) in tonnes CO</t>
    </r>
    <r>
      <rPr>
        <vertAlign val="subscript"/>
        <sz val="12"/>
        <color indexed="8"/>
        <rFont val="Calibri"/>
        <family val="2"/>
      </rPr>
      <t>2</t>
    </r>
    <r>
      <rPr>
        <sz val="12"/>
        <color indexed="8"/>
        <rFont val="Calibri"/>
        <family val="2"/>
      </rPr>
      <t>-e</t>
    </r>
  </si>
  <si>
    <r>
      <t>total emissions in tonnes CO</t>
    </r>
    <r>
      <rPr>
        <vertAlign val="subscript"/>
        <sz val="12"/>
        <rFont val="Calibri"/>
        <family val="2"/>
      </rPr>
      <t>2</t>
    </r>
    <r>
      <rPr>
        <sz val="12"/>
        <rFont val="Calibri"/>
        <family val="2"/>
      </rPr>
      <t>-e</t>
    </r>
  </si>
  <si>
    <t>NGER (Measurement) Determination 2008 as amended Part 5.3 (methane)</t>
  </si>
  <si>
    <t>CLICK HERE for NGER (Measurement) Determination 2008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</si>
  <si>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CO</t>
    </r>
    <r>
      <rPr>
        <vertAlign val="subscript"/>
        <sz val="12"/>
        <rFont val="Calibri"/>
        <family val="2"/>
      </rPr>
      <t>2</t>
    </r>
    <r>
      <rPr>
        <sz val="12"/>
        <rFont val="Calibri"/>
        <family val="2"/>
      </rPr>
      <t>-e tonnes)</t>
    </r>
  </si>
  <si>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</si>
  <si>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t>see Determination subsections 5.25 (2, 3)</t>
  </si>
  <si>
    <r>
      <t>methane (CH</t>
    </r>
    <r>
      <rPr>
        <vertAlign val="subscript"/>
        <sz val="12"/>
        <color indexed="8"/>
        <rFont val="Calibri"/>
        <family val="2"/>
      </rPr>
      <t>4</t>
    </r>
    <r>
      <rPr>
        <sz val="12"/>
        <color indexed="8"/>
        <rFont val="Calibri"/>
        <family val="2"/>
      </rPr>
      <t>) captured in tonnes CO</t>
    </r>
    <r>
      <rPr>
        <vertAlign val="subscript"/>
        <sz val="12"/>
        <color indexed="8"/>
        <rFont val="Calibri"/>
        <family val="2"/>
      </rPr>
      <t>2</t>
    </r>
    <r>
      <rPr>
        <sz val="12"/>
        <color indexed="8"/>
        <rFont val="Calibri"/>
        <family val="2"/>
      </rPr>
      <t>-e</t>
    </r>
  </si>
  <si>
    <r>
      <t>emissions of methane (CH</t>
    </r>
    <r>
      <rPr>
        <vertAlign val="subscript"/>
        <sz val="12"/>
        <color indexed="8"/>
        <rFont val="Calibri"/>
        <family val="2"/>
      </rPr>
      <t>4</t>
    </r>
    <r>
      <rPr>
        <sz val="12"/>
        <color indexed="8"/>
        <rFont val="Calibri"/>
        <family val="2"/>
      </rPr>
      <t>) as tonnes CO</t>
    </r>
    <r>
      <rPr>
        <vertAlign val="subscript"/>
        <sz val="12"/>
        <color indexed="8"/>
        <rFont val="Calibri"/>
        <family val="2"/>
      </rPr>
      <t>2</t>
    </r>
    <r>
      <rPr>
        <sz val="12"/>
        <color indexed="8"/>
        <rFont val="Calibri"/>
        <family val="2"/>
      </rPr>
      <t>-e</t>
    </r>
  </si>
  <si>
    <t>Reporting year (e.g. for reporting year 2010/11, input "2011")</t>
  </si>
  <si>
    <t>Select method (1 or 2 or 3) from drop-down list. See NGER (Measurement) Determination 2008 as amended Part 5.3, links are included in this spreadsheet.</t>
  </si>
  <si>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 are optional:</t>
    </r>
  </si>
  <si>
    <t>NGER (Measurement) Determination 2008 as amended Part 5.3 (nitrous oxide)</t>
  </si>
  <si>
    <r>
      <t>(N</t>
    </r>
    <r>
      <rPr>
        <vertAlign val="subscript"/>
        <sz val="12"/>
        <rFont val="Calibri"/>
        <family val="2"/>
      </rPr>
      <t>2</t>
    </r>
    <r>
      <rPr>
        <sz val="12"/>
        <rFont val="Calibri"/>
        <family val="2"/>
      </rPr>
      <t>O released by the plant measured in tonnes CO</t>
    </r>
    <r>
      <rPr>
        <vertAlign val="subscript"/>
        <sz val="12"/>
        <rFont val="Calibri"/>
        <family val="2"/>
      </rPr>
      <t>2</t>
    </r>
    <r>
      <rPr>
        <sz val="12"/>
        <rFont val="Calibri"/>
        <family val="2"/>
      </rPr>
      <t>-e)</t>
    </r>
  </si>
  <si>
    <r>
      <t>CH</t>
    </r>
    <r>
      <rPr>
        <vertAlign val="subscript"/>
        <sz val="12"/>
        <rFont val="Calibri"/>
        <family val="2"/>
      </rPr>
      <t>4gen</t>
    </r>
    <r>
      <rPr>
        <sz val="12"/>
        <rFont val="Calibri"/>
        <family val="2"/>
      </rPr>
      <t xml:space="preserve"> = [(COD</t>
    </r>
    <r>
      <rPr>
        <vertAlign val="subscript"/>
        <sz val="12"/>
        <rFont val="Calibri"/>
        <family val="2"/>
      </rPr>
      <t>w</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</si>
  <si>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fractions for various types of treatment are optional:</t>
    </r>
  </si>
  <si>
    <t/>
  </si>
  <si>
    <t>Method 1 input panel</t>
  </si>
  <si>
    <r>
      <rPr>
        <b/>
        <sz val="11"/>
        <color rgb="FF000000"/>
        <rFont val="Calibri"/>
        <family val="2"/>
        <scheme val="minor"/>
      </rPr>
      <t xml:space="preserve">Note: </t>
    </r>
    <r>
      <rPr>
        <sz val="11"/>
        <color rgb="FF000000"/>
        <rFont val="Calibri"/>
        <family val="2"/>
        <scheme val="minor"/>
      </rPr>
      <t>chemical oxygen demand (COD) can be derived from biological oxygen demand (BOD), EXCEPT for COD</t>
    </r>
    <r>
      <rPr>
        <vertAlign val="subscript"/>
        <sz val="11"/>
        <color rgb="FF000000"/>
        <rFont val="Calibri"/>
        <family val="2"/>
        <scheme val="minor"/>
      </rPr>
      <t>w</t>
    </r>
    <r>
      <rPr>
        <sz val="11"/>
        <color rgb="FF000000"/>
        <rFont val="Calibri"/>
        <family val="2"/>
        <scheme val="minor"/>
      </rPr>
      <t xml:space="preserve"> under Method 1. COD = 2.6 × BOD5.</t>
    </r>
  </si>
  <si>
    <t>Reporting period</t>
  </si>
  <si>
    <t>The method used for calculation</t>
  </si>
  <si>
    <t>Number of persons served by operation of the plant (P)</t>
  </si>
  <si>
    <r>
      <t>Tonnes, chemical oxygen demand (COD) in wastewater entering the plant (COD</t>
    </r>
    <r>
      <rPr>
        <vertAlign val="subscript"/>
        <sz val="11"/>
        <color rgb="FF000000"/>
        <rFont val="Calibri"/>
        <family val="2"/>
        <scheme val="minor"/>
      </rPr>
      <t>w</t>
    </r>
    <r>
      <rPr>
        <sz val="11"/>
        <color rgb="FF000000"/>
        <rFont val="Calibri"/>
        <family val="2"/>
        <scheme val="minor"/>
      </rPr>
      <t>)</t>
    </r>
  </si>
  <si>
    <r>
      <t>Tonnes, quantity of COD in effluent leaving the plant (COD</t>
    </r>
    <r>
      <rPr>
        <vertAlign val="subscript"/>
        <sz val="11"/>
        <color rgb="FF000000"/>
        <rFont val="Calibri"/>
        <family val="2"/>
        <scheme val="minor"/>
      </rPr>
      <t>eff</t>
    </r>
    <r>
      <rPr>
        <sz val="11"/>
        <color rgb="FF000000"/>
        <rFont val="Calibri"/>
        <family val="2"/>
        <scheme val="minor"/>
      </rPr>
      <t>)</t>
    </r>
  </si>
  <si>
    <r>
      <t>Tonnes, quantity of COD in sludge transferred out of the plant and removed to landfill (COD</t>
    </r>
    <r>
      <rPr>
        <vertAlign val="subscript"/>
        <sz val="11"/>
        <color rgb="FF000000"/>
        <rFont val="Calibri"/>
        <family val="2"/>
        <scheme val="minor"/>
      </rPr>
      <t>trl</t>
    </r>
    <r>
      <rPr>
        <sz val="11"/>
        <color rgb="FF000000"/>
        <rFont val="Calibri"/>
        <family val="2"/>
        <scheme val="minor"/>
      </rPr>
      <t>)</t>
    </r>
  </si>
  <si>
    <r>
      <t>Methane correction factor for wastewater treated at the plant (MCF</t>
    </r>
    <r>
      <rPr>
        <vertAlign val="subscript"/>
        <sz val="11"/>
        <color rgb="FF000000"/>
        <rFont val="Calibri"/>
        <family val="2"/>
        <scheme val="minor"/>
      </rPr>
      <t>ww</t>
    </r>
    <r>
      <rPr>
        <sz val="11"/>
        <color rgb="FF000000"/>
        <rFont val="Calibri"/>
        <family val="2"/>
        <scheme val="minor"/>
      </rPr>
      <t>)</t>
    </r>
  </si>
  <si>
    <r>
      <t>Methane correction factor for sludge treated at the plant (MCF</t>
    </r>
    <r>
      <rPr>
        <vertAlign val="subscript"/>
        <sz val="11"/>
        <color rgb="FF000000"/>
        <rFont val="Calibri"/>
        <family val="2"/>
        <scheme val="minor"/>
      </rPr>
      <t>sl</t>
    </r>
    <r>
      <rPr>
        <sz val="11"/>
        <color rgb="FF000000"/>
        <rFont val="Calibri"/>
        <family val="2"/>
        <scheme val="minor"/>
      </rPr>
      <t>)</t>
    </r>
  </si>
  <si>
    <r>
      <t>Quantity of methane, in cubic metres, in sludge biogas captured for combustion by the plant (Q</t>
    </r>
    <r>
      <rPr>
        <vertAlign val="subscript"/>
        <sz val="11"/>
        <color rgb="FF000000"/>
        <rFont val="Calibri"/>
        <family val="2"/>
        <scheme val="minor"/>
      </rPr>
      <t>cap</t>
    </r>
    <r>
      <rPr>
        <sz val="11"/>
        <color rgb="FF000000"/>
        <rFont val="Calibri"/>
        <family val="2"/>
        <scheme val="minor"/>
      </rPr>
      <t>)</t>
    </r>
  </si>
  <si>
    <r>
      <t>Quantity of methane, in cubic metres, in sludge biogas flared during the year by the plant (Q</t>
    </r>
    <r>
      <rPr>
        <vertAlign val="subscript"/>
        <sz val="11"/>
        <color rgb="FF000000"/>
        <rFont val="Calibri"/>
        <family val="2"/>
        <scheme val="minor"/>
      </rPr>
      <t>flared</t>
    </r>
    <r>
      <rPr>
        <sz val="11"/>
        <color rgb="FF000000"/>
        <rFont val="Calibri"/>
        <family val="2"/>
        <scheme val="minor"/>
      </rPr>
      <t>)</t>
    </r>
  </si>
  <si>
    <r>
      <t>Quantity of methane, in cubic metres, in sludge biogas transferred out of the plant (Q</t>
    </r>
    <r>
      <rPr>
        <vertAlign val="subscript"/>
        <sz val="11"/>
        <color rgb="FF000000"/>
        <rFont val="Calibri"/>
        <family val="2"/>
        <scheme val="minor"/>
      </rPr>
      <t>tr</t>
    </r>
    <r>
      <rPr>
        <sz val="11"/>
        <color rgb="FF000000"/>
        <rFont val="Calibri"/>
        <family val="2"/>
        <scheme val="minor"/>
      </rPr>
      <t>)</t>
    </r>
  </si>
  <si>
    <r>
      <t>Default methane emission factor for wastewater with a value of 6.3 CO</t>
    </r>
    <r>
      <rPr>
        <vertAlign val="subscript"/>
        <sz val="11"/>
        <color rgb="FF000000"/>
        <rFont val="Calibri"/>
        <family val="2"/>
        <scheme val="minor"/>
      </rPr>
      <t>2</t>
    </r>
    <r>
      <rPr>
        <sz val="11"/>
        <color rgb="FF000000"/>
        <rFont val="Calibri"/>
        <family val="2"/>
        <scheme val="minor"/>
      </rPr>
      <t>-e tonnes per tonne COD (EF</t>
    </r>
    <r>
      <rPr>
        <vertAlign val="subscript"/>
        <sz val="11"/>
        <color rgb="FF000000"/>
        <rFont val="Calibri"/>
        <family val="2"/>
        <scheme val="minor"/>
      </rPr>
      <t>wij</t>
    </r>
    <r>
      <rPr>
        <sz val="11"/>
        <color rgb="FF000000"/>
        <rFont val="Calibri"/>
        <family val="2"/>
        <scheme val="minor"/>
      </rPr>
      <t>)</t>
    </r>
  </si>
  <si>
    <r>
      <t>Default methane emission factor for sludge with a value of 6.3 CO</t>
    </r>
    <r>
      <rPr>
        <vertAlign val="subscript"/>
        <sz val="11"/>
        <color rgb="FF000000"/>
        <rFont val="Calibri"/>
        <family val="2"/>
        <scheme val="minor"/>
      </rPr>
      <t>2</t>
    </r>
    <r>
      <rPr>
        <sz val="11"/>
        <color rgb="FF000000"/>
        <rFont val="Calibri"/>
        <family val="2"/>
        <scheme val="minor"/>
      </rPr>
      <t>-e tonnes per tonne COD (sludge) (EF</t>
    </r>
    <r>
      <rPr>
        <vertAlign val="subscript"/>
        <sz val="11"/>
        <color rgb="FF000000"/>
        <rFont val="Calibri"/>
        <family val="2"/>
        <scheme val="minor"/>
      </rPr>
      <t>slij</t>
    </r>
    <r>
      <rPr>
        <sz val="11"/>
        <color rgb="FF000000"/>
        <rFont val="Calibri"/>
        <family val="2"/>
        <scheme val="minor"/>
      </rPr>
      <t>)</t>
    </r>
  </si>
  <si>
    <r>
      <t>Conversion of methane to t CO</t>
    </r>
    <r>
      <rPr>
        <vertAlign val="subscript"/>
        <sz val="11"/>
        <color rgb="FF000000"/>
        <rFont val="Calibri"/>
        <family val="2"/>
        <scheme val="minor"/>
      </rPr>
      <t>2</t>
    </r>
    <r>
      <rPr>
        <sz val="11"/>
        <color rgb="FF000000"/>
        <rFont val="Calibri"/>
        <family val="2"/>
        <scheme val="minor"/>
      </rPr>
      <t>-e using 0.0006784 x 28</t>
    </r>
  </si>
  <si>
    <t>Division 5.3.2—Method 1—methane released from wastewater handling (domestic and commercial)</t>
  </si>
  <si>
    <r>
      <t>CH</t>
    </r>
    <r>
      <rPr>
        <vertAlign val="subscript"/>
        <sz val="11"/>
        <rFont val="Calibri"/>
        <family val="2"/>
        <scheme val="minor"/>
      </rPr>
      <t>4gen</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plant, expressed as t CO</t>
    </r>
    <r>
      <rPr>
        <vertAlign val="subscript"/>
        <sz val="11"/>
        <rFont val="Calibri"/>
        <family val="2"/>
        <scheme val="minor"/>
      </rPr>
      <t>2</t>
    </r>
    <r>
      <rPr>
        <sz val="11"/>
        <rFont val="Calibri"/>
        <family val="2"/>
        <scheme val="minor"/>
      </rPr>
      <t>-e)</t>
    </r>
  </si>
  <si>
    <t>Amount from wastewater</t>
  </si>
  <si>
    <t>Methane generated from commercial wastewater and sludge treatment by the plant during the year</t>
  </si>
  <si>
    <t>Amount from sludge</t>
  </si>
  <si>
    <r>
      <t>CH</t>
    </r>
    <r>
      <rPr>
        <vertAlign val="subscript"/>
        <sz val="11"/>
        <rFont val="Calibri"/>
        <family val="2"/>
        <scheme val="minor"/>
      </rPr>
      <t>4</t>
    </r>
    <r>
      <rPr>
        <vertAlign val="superscript"/>
        <sz val="11"/>
        <rFont val="Calibri"/>
        <family val="2"/>
        <scheme val="minor"/>
      </rPr>
      <t>*</t>
    </r>
    <r>
      <rPr>
        <sz val="11"/>
        <rFont val="Calibri"/>
        <family val="2"/>
        <scheme val="minor"/>
      </rPr>
      <t xml:space="preserve"> (CH</t>
    </r>
    <r>
      <rPr>
        <vertAlign val="subscript"/>
        <sz val="11"/>
        <rFont val="Calibri"/>
        <family val="2"/>
        <scheme val="minor"/>
      </rPr>
      <t>4</t>
    </r>
    <r>
      <rPr>
        <sz val="11"/>
        <rFont val="Calibri"/>
        <family val="2"/>
        <scheme val="minor"/>
      </rPr>
      <t xml:space="preserve"> in biogas released, CO</t>
    </r>
    <r>
      <rPr>
        <vertAlign val="subscript"/>
        <sz val="11"/>
        <rFont val="Calibri"/>
        <family val="2"/>
        <scheme val="minor"/>
      </rPr>
      <t>2</t>
    </r>
    <r>
      <rPr>
        <sz val="11"/>
        <rFont val="Calibri"/>
        <family val="2"/>
        <scheme val="minor"/>
      </rPr>
      <t>-e tonnes)</t>
    </r>
  </si>
  <si>
    <t>See NGER Determination subsections 5.25 (2, 3)</t>
  </si>
  <si>
    <r>
      <t>Convertion of cubic metres to t CO</t>
    </r>
    <r>
      <rPr>
        <vertAlign val="subscript"/>
        <sz val="11"/>
        <rFont val="Calibri"/>
        <family val="2"/>
        <scheme val="minor"/>
      </rPr>
      <t>2</t>
    </r>
    <r>
      <rPr>
        <sz val="11"/>
        <rFont val="Calibri"/>
        <family val="2"/>
        <scheme val="minor"/>
      </rPr>
      <t>-e of the quantity of methane in sludge biogas captured + flared + transferred</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</si>
  <si>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-e</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</si>
  <si>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t>
    </r>
    <r>
      <rPr>
        <vertAlign val="superscript"/>
        <sz val="11"/>
        <rFont val="Calibri"/>
        <family val="2"/>
        <scheme val="minor"/>
      </rPr>
      <t>*</t>
    </r>
    <r>
      <rPr>
        <sz val="11"/>
        <rFont val="Calibri"/>
        <family val="2"/>
        <scheme val="minor"/>
      </rPr>
      <t xml:space="preserve"> - γ(Q</t>
    </r>
    <r>
      <rPr>
        <vertAlign val="subscript"/>
        <sz val="11"/>
        <rFont val="Calibri"/>
        <family val="2"/>
        <scheme val="minor"/>
      </rPr>
      <t xml:space="preserve"> cap</t>
    </r>
    <r>
      <rPr>
        <sz val="11"/>
        <rFont val="Calibri"/>
        <family val="2"/>
        <scheme val="minor"/>
      </rPr>
      <t xml:space="preserve"> + Q</t>
    </r>
    <r>
      <rPr>
        <vertAlign val="subscript"/>
        <sz val="11"/>
        <rFont val="Calibri"/>
        <family val="2"/>
        <scheme val="minor"/>
      </rPr>
      <t>flared</t>
    </r>
    <r>
      <rPr>
        <sz val="11"/>
        <rFont val="Calibri"/>
        <family val="2"/>
        <scheme val="minor"/>
      </rPr>
      <t xml:space="preserve"> + Q</t>
    </r>
    <r>
      <rPr>
        <vertAlign val="subscript"/>
        <sz val="11"/>
        <rFont val="Calibri"/>
        <family val="2"/>
        <scheme val="minor"/>
      </rPr>
      <t>tr</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</si>
  <si>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-e</t>
    </r>
  </si>
  <si>
    <t>Emissions of methane released by the plant during the year</t>
  </si>
  <si>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</si>
  <si>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t>Emissions of nitrous oxide released from human sewage treated by the plant during the year</t>
  </si>
  <si>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</si>
  <si>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t>Total emissions</t>
  </si>
  <si>
    <r>
      <t>Total emissions in t CO</t>
    </r>
    <r>
      <rPr>
        <vertAlign val="subscript"/>
        <sz val="11"/>
        <rFont val="Calibri"/>
        <family val="2"/>
        <scheme val="minor"/>
      </rPr>
      <t>2</t>
    </r>
    <r>
      <rPr>
        <sz val="11"/>
        <rFont val="Calibri"/>
        <family val="2"/>
        <scheme val="minor"/>
      </rPr>
      <t>-e</t>
    </r>
  </si>
  <si>
    <t>Method 1—methane released from wastewater handling (domestic and commercial)</t>
  </si>
  <si>
    <r>
      <t>CH</t>
    </r>
    <r>
      <rPr>
        <vertAlign val="subscript"/>
        <sz val="12"/>
        <rFont val="Calibri"/>
        <family val="2"/>
        <scheme val="minor"/>
      </rPr>
      <t>4gen</t>
    </r>
    <r>
      <rPr>
        <sz val="12"/>
        <rFont val="Calibri"/>
        <family val="2"/>
        <scheme val="minor"/>
      </rPr>
      <t xml:space="preserve"> (CH</t>
    </r>
    <r>
      <rPr>
        <vertAlign val="subscript"/>
        <sz val="12"/>
        <rFont val="Calibri"/>
        <family val="2"/>
        <scheme val="minor"/>
      </rPr>
      <t>4</t>
    </r>
    <r>
      <rPr>
        <sz val="12"/>
        <rFont val="Calibri"/>
        <family val="2"/>
        <scheme val="minor"/>
      </rPr>
      <t xml:space="preserve"> generated by the plant, expressed as t CO</t>
    </r>
    <r>
      <rPr>
        <vertAlign val="subscript"/>
        <sz val="12"/>
        <rFont val="Calibri"/>
        <family val="2"/>
        <scheme val="minor"/>
      </rPr>
      <t>2</t>
    </r>
    <r>
      <rPr>
        <sz val="12"/>
        <rFont val="Calibri"/>
        <family val="2"/>
        <scheme val="minor"/>
      </rPr>
      <t>-e)</t>
    </r>
  </si>
  <si>
    <r>
      <t>CH</t>
    </r>
    <r>
      <rPr>
        <b/>
        <vertAlign val="subscript"/>
        <sz val="12"/>
        <rFont val="Calibri"/>
        <family val="2"/>
        <scheme val="minor"/>
      </rPr>
      <t>4gen</t>
    </r>
    <r>
      <rPr>
        <b/>
        <sz val="12"/>
        <rFont val="Calibri"/>
        <family val="2"/>
        <scheme val="minor"/>
      </rPr>
      <t xml:space="preserve"> = [(COD</t>
    </r>
    <r>
      <rPr>
        <b/>
        <vertAlign val="subscript"/>
        <sz val="12"/>
        <rFont val="Calibri"/>
        <family val="2"/>
        <scheme val="minor"/>
      </rPr>
      <t>wi</t>
    </r>
    <r>
      <rPr>
        <b/>
        <sz val="12"/>
        <rFont val="Calibri"/>
        <family val="2"/>
        <scheme val="minor"/>
      </rPr>
      <t xml:space="preserve">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eff</t>
    </r>
    <r>
      <rPr>
        <b/>
        <sz val="12"/>
        <rFont val="Calibri"/>
        <family val="2"/>
        <scheme val="minor"/>
      </rPr>
      <t>) x MCF</t>
    </r>
    <r>
      <rPr>
        <b/>
        <vertAlign val="subscript"/>
        <sz val="12"/>
        <rFont val="Calibri"/>
        <family val="2"/>
        <scheme val="minor"/>
      </rPr>
      <t>ww</t>
    </r>
    <r>
      <rPr>
        <b/>
        <sz val="12"/>
        <rFont val="Calibri"/>
        <family val="2"/>
        <scheme val="minor"/>
      </rPr>
      <t xml:space="preserve"> x EF</t>
    </r>
    <r>
      <rPr>
        <b/>
        <vertAlign val="subscript"/>
        <sz val="12"/>
        <rFont val="Calibri"/>
        <family val="2"/>
        <scheme val="minor"/>
      </rPr>
      <t>wij</t>
    </r>
    <r>
      <rPr>
        <b/>
        <sz val="12"/>
        <rFont val="Calibri"/>
        <family val="2"/>
        <scheme val="minor"/>
      </rPr>
      <t>]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trl</t>
    </r>
    <r>
      <rPr>
        <b/>
        <sz val="12"/>
        <rFont val="Calibri"/>
        <family val="2"/>
        <scheme val="minor"/>
      </rPr>
      <t xml:space="preserve"> - COD</t>
    </r>
    <r>
      <rPr>
        <b/>
        <vertAlign val="subscript"/>
        <sz val="12"/>
        <rFont val="Calibri"/>
        <family val="2"/>
        <scheme val="minor"/>
      </rPr>
      <t>tro</t>
    </r>
    <r>
      <rPr>
        <b/>
        <sz val="12"/>
        <rFont val="Calibri"/>
        <family val="2"/>
        <scheme val="minor"/>
      </rPr>
      <t>) x MCF</t>
    </r>
    <r>
      <rPr>
        <b/>
        <vertAlign val="subscript"/>
        <sz val="12"/>
        <rFont val="Calibri"/>
        <family val="2"/>
        <scheme val="minor"/>
      </rPr>
      <t>sl</t>
    </r>
    <r>
      <rPr>
        <b/>
        <sz val="12"/>
        <rFont val="Calibri"/>
        <family val="2"/>
        <scheme val="minor"/>
      </rPr>
      <t xml:space="preserve"> x EF</t>
    </r>
    <r>
      <rPr>
        <b/>
        <vertAlign val="subscript"/>
        <sz val="12"/>
        <rFont val="Calibri"/>
        <family val="2"/>
        <scheme val="minor"/>
      </rPr>
      <t>slij</t>
    </r>
    <r>
      <rPr>
        <b/>
        <sz val="12"/>
        <rFont val="Calibri"/>
        <family val="2"/>
        <scheme val="minor"/>
      </rPr>
      <t>] =</t>
    </r>
  </si>
  <si>
    <r>
      <t>CH</t>
    </r>
    <r>
      <rPr>
        <vertAlign val="subscript"/>
        <sz val="12"/>
        <rFont val="Calibri"/>
        <family val="2"/>
        <scheme val="minor"/>
      </rPr>
      <t>4</t>
    </r>
    <r>
      <rPr>
        <vertAlign val="superscript"/>
        <sz val="12"/>
        <rFont val="Calibri"/>
        <family val="2"/>
        <scheme val="minor"/>
      </rPr>
      <t>*</t>
    </r>
    <r>
      <rPr>
        <sz val="12"/>
        <rFont val="Calibri"/>
        <family val="2"/>
        <scheme val="minor"/>
      </rPr>
      <t xml:space="preserve"> (CH</t>
    </r>
    <r>
      <rPr>
        <vertAlign val="subscript"/>
        <sz val="12"/>
        <rFont val="Calibri"/>
        <family val="2"/>
        <scheme val="minor"/>
      </rPr>
      <t>4</t>
    </r>
    <r>
      <rPr>
        <sz val="12"/>
        <rFont val="Calibri"/>
        <family val="2"/>
        <scheme val="minor"/>
      </rPr>
      <t xml:space="preserve"> in biogas released, CO</t>
    </r>
    <r>
      <rPr>
        <vertAlign val="subscript"/>
        <sz val="12"/>
        <rFont val="Calibri"/>
        <family val="2"/>
        <scheme val="minor"/>
      </rPr>
      <t>2</t>
    </r>
    <r>
      <rPr>
        <sz val="12"/>
        <rFont val="Calibri"/>
        <family val="2"/>
        <scheme val="minor"/>
      </rPr>
      <t>-e tonnes)</t>
    </r>
  </si>
  <si>
    <r>
      <t>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t>
    </r>
  </si>
  <si>
    <r>
      <t>methane (CH</t>
    </r>
    <r>
      <rPr>
        <vertAlign val="subscript"/>
        <sz val="12"/>
        <color indexed="8"/>
        <rFont val="Calibri"/>
        <family val="2"/>
        <scheme val="minor"/>
      </rPr>
      <t>4</t>
    </r>
    <r>
      <rPr>
        <sz val="12"/>
        <color indexed="8"/>
        <rFont val="Calibri"/>
        <family val="2"/>
        <scheme val="minor"/>
      </rPr>
      <t>) captured in t CO</t>
    </r>
    <r>
      <rPr>
        <vertAlign val="subscript"/>
        <sz val="12"/>
        <color indexed="8"/>
        <rFont val="Calibri"/>
        <family val="2"/>
        <scheme val="minor"/>
      </rPr>
      <t>2</t>
    </r>
    <r>
      <rPr>
        <sz val="12"/>
        <color indexed="8"/>
        <rFont val="Calibri"/>
        <family val="2"/>
        <scheme val="minor"/>
      </rPr>
      <t>-e</t>
    </r>
  </si>
  <si>
    <r>
      <t>E</t>
    </r>
    <r>
      <rPr>
        <vertAlign val="subscript"/>
        <sz val="12"/>
        <rFont val="Calibri"/>
        <family val="2"/>
        <scheme val="minor"/>
      </rPr>
      <t>j</t>
    </r>
    <r>
      <rPr>
        <sz val="12"/>
        <rFont val="Calibri"/>
        <family val="2"/>
        <scheme val="minor"/>
      </rPr>
      <t xml:space="preserve"> = [CH</t>
    </r>
    <r>
      <rPr>
        <vertAlign val="subscript"/>
        <sz val="12"/>
        <rFont val="Calibri"/>
        <family val="2"/>
        <scheme val="minor"/>
      </rPr>
      <t>4</t>
    </r>
    <r>
      <rPr>
        <vertAlign val="superscript"/>
        <sz val="12"/>
        <rFont val="Calibri"/>
        <family val="2"/>
        <scheme val="minor"/>
      </rPr>
      <t>*</t>
    </r>
    <r>
      <rPr>
        <sz val="12"/>
        <rFont val="Calibri"/>
        <family val="2"/>
        <scheme val="minor"/>
      </rPr>
      <t xml:space="preserve"> - 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 =</t>
    </r>
  </si>
  <si>
    <r>
      <t>emissions of methane (CH</t>
    </r>
    <r>
      <rPr>
        <vertAlign val="subscript"/>
        <sz val="12"/>
        <color indexed="8"/>
        <rFont val="Calibri"/>
        <family val="2"/>
        <scheme val="minor"/>
      </rPr>
      <t>4</t>
    </r>
    <r>
      <rPr>
        <sz val="12"/>
        <color indexed="8"/>
        <rFont val="Calibri"/>
        <family val="2"/>
        <scheme val="minor"/>
      </rPr>
      <t>) as t CO</t>
    </r>
    <r>
      <rPr>
        <vertAlign val="subscript"/>
        <sz val="12"/>
        <color indexed="8"/>
        <rFont val="Calibri"/>
        <family val="2"/>
        <scheme val="minor"/>
      </rPr>
      <t>2</t>
    </r>
    <r>
      <rPr>
        <sz val="12"/>
        <color indexed="8"/>
        <rFont val="Calibri"/>
        <family val="2"/>
        <scheme val="minor"/>
      </rPr>
      <t>-e</t>
    </r>
  </si>
  <si>
    <r>
      <t xml:space="preserve">Select </t>
    </r>
    <r>
      <rPr>
        <b/>
        <sz val="12"/>
        <color indexed="8"/>
        <rFont val="Calibri"/>
        <family val="2"/>
        <scheme val="minor"/>
      </rPr>
      <t>method 1</t>
    </r>
    <r>
      <rPr>
        <sz val="12"/>
        <color indexed="8"/>
        <rFont val="Calibri"/>
        <family val="2"/>
        <scheme val="minor"/>
      </rPr>
      <t xml:space="preserve"> from drop-down list. See NGER Determination as amended Part 5.3, links are included in this spreadsheet.</t>
    </r>
  </si>
  <si>
    <r>
      <t>Note: chemical oxygen demand (COD) can be derived from biological oxygen demand (BOD), EXCEPT for COD</t>
    </r>
    <r>
      <rPr>
        <b/>
        <vertAlign val="subscript"/>
        <sz val="12"/>
        <color indexed="8"/>
        <rFont val="Calibri"/>
        <family val="2"/>
        <scheme val="minor"/>
      </rPr>
      <t>w</t>
    </r>
    <r>
      <rPr>
        <b/>
        <sz val="12"/>
        <color indexed="8"/>
        <rFont val="Calibri"/>
        <family val="2"/>
        <scheme val="minor"/>
      </rPr>
      <t xml:space="preserve"> under Method 1. </t>
    </r>
    <r>
      <rPr>
        <b/>
        <u/>
        <sz val="12"/>
        <color indexed="8"/>
        <rFont val="Calibri"/>
        <family val="2"/>
        <scheme val="minor"/>
      </rPr>
      <t>COD = 2.6 × BOD</t>
    </r>
    <r>
      <rPr>
        <b/>
        <u/>
        <vertAlign val="subscript"/>
        <sz val="12"/>
        <color indexed="8"/>
        <rFont val="Calibri"/>
        <family val="2"/>
        <scheme val="minor"/>
      </rPr>
      <t>5</t>
    </r>
    <r>
      <rPr>
        <b/>
        <u/>
        <sz val="12"/>
        <color indexed="8"/>
        <rFont val="Calibri"/>
        <family val="2"/>
        <scheme val="minor"/>
      </rPr>
      <t>.</t>
    </r>
  </si>
  <si>
    <t>For each separate sub facility use a separate file (workbook) if method 2 or 3 is selected.</t>
  </si>
  <si>
    <r>
      <t>The following IPCC default methane correction factors for various types of treatment</t>
    </r>
    <r>
      <rPr>
        <sz val="12"/>
        <color indexed="8"/>
        <rFont val="Calibri"/>
        <family val="2"/>
        <scheme val="minor"/>
      </rPr>
      <t>:</t>
    </r>
  </si>
  <si>
    <t>Method 2/3 input panel</t>
  </si>
  <si>
    <r>
      <rPr>
        <b/>
        <sz val="11"/>
        <color theme="1"/>
        <rFont val="Calibri"/>
        <family val="2"/>
        <scheme val="minor"/>
      </rPr>
      <t>Note:</t>
    </r>
    <r>
      <rPr>
        <sz val="11"/>
        <color theme="1"/>
        <rFont val="Calibri"/>
        <family val="2"/>
        <scheme val="minor"/>
      </rPr>
      <t xml:space="preserve"> chemical oxygen demand (COD) can be derived from biological oxygen demand (BOD) under Method 2 and 3. COD = 2.6 × BOD5.</t>
    </r>
  </si>
  <si>
    <t>Reporting method</t>
  </si>
  <si>
    <r>
      <t>The tonnes of COD in wastewater entering the sub facility (COD</t>
    </r>
    <r>
      <rPr>
        <vertAlign val="subscript"/>
        <sz val="11"/>
        <rFont val="Calibri"/>
        <family val="2"/>
        <scheme val="minor"/>
      </rPr>
      <t>wz</t>
    </r>
    <r>
      <rPr>
        <sz val="11"/>
        <rFont val="Calibri"/>
        <family val="2"/>
        <scheme val="minor"/>
      </rPr>
      <t>)</t>
    </r>
  </si>
  <si>
    <r>
      <t>The estimated volatile solids in the primary sludge (tonnes) (VS</t>
    </r>
    <r>
      <rPr>
        <vertAlign val="subscript"/>
        <sz val="11"/>
        <rFont val="Calibri"/>
        <family val="2"/>
        <scheme val="minor"/>
      </rPr>
      <t>pslz</t>
    </r>
    <r>
      <rPr>
        <sz val="11"/>
        <rFont val="Calibri"/>
        <family val="2"/>
        <scheme val="minor"/>
      </rPr>
      <t>)</t>
    </r>
  </si>
  <si>
    <r>
      <t>The estimated volatile solids in the waste activated sludge (tonnes) (V</t>
    </r>
    <r>
      <rPr>
        <vertAlign val="subscript"/>
        <sz val="11"/>
        <rFont val="Calibri"/>
        <family val="2"/>
        <scheme val="minor"/>
      </rPr>
      <t>swaslz</t>
    </r>
    <r>
      <rPr>
        <sz val="11"/>
        <rFont val="Calibri"/>
        <family val="2"/>
        <scheme val="minor"/>
      </rPr>
      <t>)</t>
    </r>
  </si>
  <si>
    <r>
      <t>Conversion factor (VS</t>
    </r>
    <r>
      <rPr>
        <vertAlign val="subscript"/>
        <sz val="11"/>
        <rFont val="Calibri"/>
        <family val="2"/>
        <scheme val="minor"/>
      </rPr>
      <t>pslz</t>
    </r>
    <r>
      <rPr>
        <sz val="11"/>
        <rFont val="Calibri"/>
        <family val="2"/>
        <scheme val="minor"/>
      </rPr>
      <t xml:space="preserve"> ===&gt; COD</t>
    </r>
    <r>
      <rPr>
        <vertAlign val="subscript"/>
        <sz val="11"/>
        <rFont val="Calibri"/>
        <family val="2"/>
        <scheme val="minor"/>
      </rPr>
      <t>pslz</t>
    </r>
    <r>
      <rPr>
        <sz val="11"/>
        <rFont val="Calibri"/>
        <family val="2"/>
        <scheme val="minor"/>
      </rPr>
      <t>) (default = 1.99)</t>
    </r>
  </si>
  <si>
    <r>
      <t>Conversion factor (VS</t>
    </r>
    <r>
      <rPr>
        <vertAlign val="subscript"/>
        <sz val="11"/>
        <rFont val="Calibri"/>
        <family val="2"/>
        <scheme val="minor"/>
      </rPr>
      <t>waslz</t>
    </r>
    <r>
      <rPr>
        <sz val="11"/>
        <rFont val="Calibri"/>
        <family val="2"/>
        <scheme val="minor"/>
      </rPr>
      <t xml:space="preserve"> ===&gt; COD</t>
    </r>
    <r>
      <rPr>
        <vertAlign val="subscript"/>
        <sz val="11"/>
        <rFont val="Calibri"/>
        <family val="2"/>
        <scheme val="minor"/>
      </rPr>
      <t>waslz</t>
    </r>
    <r>
      <rPr>
        <sz val="11"/>
        <rFont val="Calibri"/>
        <family val="2"/>
        <scheme val="minor"/>
      </rPr>
      <t>) (default = 1.48)</t>
    </r>
  </si>
  <si>
    <r>
      <t>The tonnes of COD removed as primary sludge from wastewater and treated in the sub facility (COD</t>
    </r>
    <r>
      <rPr>
        <vertAlign val="subscript"/>
        <sz val="11"/>
        <rFont val="Calibri"/>
        <family val="2"/>
        <scheme val="minor"/>
      </rPr>
      <t>pslz</t>
    </r>
    <r>
      <rPr>
        <sz val="11"/>
        <rFont val="Calibri"/>
        <family val="2"/>
        <scheme val="minor"/>
      </rPr>
      <t>)</t>
    </r>
  </si>
  <si>
    <r>
      <t>The tonnes of COD removed as waste activated sludge from wastewater and treated in the sub facility (COD</t>
    </r>
    <r>
      <rPr>
        <vertAlign val="subscript"/>
        <sz val="11"/>
        <rFont val="Calibri"/>
        <family val="2"/>
        <scheme val="minor"/>
      </rPr>
      <t>waslz</t>
    </r>
    <r>
      <rPr>
        <sz val="11"/>
        <rFont val="Calibri"/>
        <family val="2"/>
        <scheme val="minor"/>
      </rPr>
      <t>)</t>
    </r>
  </si>
  <si>
    <r>
      <t>The tonnes of COD removed as sludge from wastewater and treated in the sub facility (COD</t>
    </r>
    <r>
      <rPr>
        <vertAlign val="subscript"/>
        <sz val="11"/>
        <rFont val="Calibri"/>
        <family val="2"/>
        <scheme val="minor"/>
      </rPr>
      <t>slz</t>
    </r>
    <r>
      <rPr>
        <sz val="11"/>
        <rFont val="Calibri"/>
        <family val="2"/>
        <scheme val="minor"/>
      </rPr>
      <t>)</t>
    </r>
  </si>
  <si>
    <t>Value will be calculated for you</t>
  </si>
  <si>
    <r>
      <t>The tonnes of COD in effluent leaving the sub facility (COD</t>
    </r>
    <r>
      <rPr>
        <vertAlign val="subscript"/>
        <sz val="11"/>
        <rFont val="Calibri"/>
        <family val="2"/>
        <scheme val="minor"/>
      </rPr>
      <t>effz</t>
    </r>
    <r>
      <rPr>
        <sz val="11"/>
        <rFont val="Calibri"/>
        <family val="2"/>
        <scheme val="minor"/>
      </rPr>
      <t>)</t>
    </r>
  </si>
  <si>
    <r>
      <t>The tonnes of COD in sludge transferred out of the sub facility and removed to landfill (COD</t>
    </r>
    <r>
      <rPr>
        <vertAlign val="subscript"/>
        <sz val="11"/>
        <rFont val="Calibri"/>
        <family val="2"/>
        <scheme val="minor"/>
      </rPr>
      <t>trlz</t>
    </r>
    <r>
      <rPr>
        <sz val="11"/>
        <rFont val="Calibri"/>
        <family val="2"/>
        <scheme val="minor"/>
      </rPr>
      <t>)</t>
    </r>
  </si>
  <si>
    <r>
      <t>The methane correction factor for wastewater treated at the sub facility (MCF</t>
    </r>
    <r>
      <rPr>
        <vertAlign val="subscript"/>
        <sz val="11"/>
        <rFont val="Calibri"/>
        <family val="2"/>
        <scheme val="minor"/>
      </rPr>
      <t>wwz</t>
    </r>
    <r>
      <rPr>
        <sz val="11"/>
        <rFont val="Calibri"/>
        <family val="2"/>
        <scheme val="minor"/>
      </rPr>
      <t>)</t>
    </r>
  </si>
  <si>
    <r>
      <t>The methane correction factor for sludge treated at the sub facility (MCF</t>
    </r>
    <r>
      <rPr>
        <vertAlign val="subscript"/>
        <sz val="11"/>
        <rFont val="Calibri"/>
        <family val="2"/>
        <scheme val="minor"/>
      </rPr>
      <t>slz</t>
    </r>
    <r>
      <rPr>
        <sz val="11"/>
        <rFont val="Calibri"/>
        <family val="2"/>
        <scheme val="minor"/>
      </rPr>
      <t>)</t>
    </r>
  </si>
  <si>
    <r>
      <t>The quantity of methane, in cubic metres, in sludge biogas that is captured for combustion by the sub facility (Q</t>
    </r>
    <r>
      <rPr>
        <vertAlign val="subscript"/>
        <sz val="11"/>
        <rFont val="Calibri"/>
        <family val="2"/>
        <scheme val="minor"/>
      </rPr>
      <t>capz</t>
    </r>
    <r>
      <rPr>
        <sz val="11"/>
        <rFont val="Calibri"/>
        <family val="2"/>
        <scheme val="minor"/>
      </rPr>
      <t>)</t>
    </r>
  </si>
  <si>
    <r>
      <t>The quantity of methane, in cubic metres, in sludge biogas flared by the sub facility (Q</t>
    </r>
    <r>
      <rPr>
        <vertAlign val="subscript"/>
        <sz val="11"/>
        <rFont val="Calibri"/>
        <family val="2"/>
        <scheme val="minor"/>
      </rPr>
      <t>flaredz</t>
    </r>
    <r>
      <rPr>
        <sz val="11"/>
        <rFont val="Calibri"/>
        <family val="2"/>
        <scheme val="minor"/>
      </rPr>
      <t>)</t>
    </r>
  </si>
  <si>
    <r>
      <t>The quantity of methane, in cubic metres, in sludge biogas transferred out of the plant during the reporting year by the sub facility (Q</t>
    </r>
    <r>
      <rPr>
        <vertAlign val="subscript"/>
        <sz val="11"/>
        <rFont val="Calibri"/>
        <family val="2"/>
        <scheme val="minor"/>
      </rPr>
      <t>trz</t>
    </r>
    <r>
      <rPr>
        <sz val="11"/>
        <rFont val="Calibri"/>
        <family val="2"/>
        <scheme val="minor"/>
      </rPr>
      <t>)</t>
    </r>
  </si>
  <si>
    <r>
      <t>The default methane emission factor for wastewater with a value of 7.0 tCO</t>
    </r>
    <r>
      <rPr>
        <vertAlign val="subscript"/>
        <sz val="11"/>
        <rFont val="Calibri"/>
        <family val="2"/>
        <scheme val="minor"/>
      </rPr>
      <t>2</t>
    </r>
    <r>
      <rPr>
        <sz val="11"/>
        <rFont val="Calibri"/>
        <family val="2"/>
        <scheme val="minor"/>
      </rPr>
      <t>-e per tonne of COD (E</t>
    </r>
    <r>
      <rPr>
        <vertAlign val="subscript"/>
        <sz val="11"/>
        <rFont val="Calibri"/>
        <family val="2"/>
        <scheme val="minor"/>
      </rPr>
      <t>fwijz</t>
    </r>
    <r>
      <rPr>
        <sz val="11"/>
        <rFont val="Calibri"/>
        <family val="2"/>
        <scheme val="minor"/>
      </rPr>
      <t>)</t>
    </r>
  </si>
  <si>
    <r>
      <t>The default methane emission factor for sludge with a value of 7.0 tCO</t>
    </r>
    <r>
      <rPr>
        <vertAlign val="subscript"/>
        <sz val="11"/>
        <rFont val="Calibri"/>
        <family val="2"/>
        <scheme val="minor"/>
      </rPr>
      <t>2</t>
    </r>
    <r>
      <rPr>
        <sz val="11"/>
        <rFont val="Calibri"/>
        <family val="2"/>
        <scheme val="minor"/>
      </rPr>
      <t>-e per tonne of COD (sludge) (E</t>
    </r>
    <r>
      <rPr>
        <vertAlign val="subscript"/>
        <sz val="11"/>
        <rFont val="Calibri"/>
        <family val="2"/>
        <scheme val="minor"/>
      </rPr>
      <t>fslijz</t>
    </r>
    <r>
      <rPr>
        <sz val="11"/>
        <rFont val="Calibri"/>
        <family val="2"/>
        <scheme val="minor"/>
      </rPr>
      <t>)</t>
    </r>
  </si>
  <si>
    <r>
      <t>Conversion of methane to t CO</t>
    </r>
    <r>
      <rPr>
        <vertAlign val="subscript"/>
        <sz val="11"/>
        <rFont val="Calibri"/>
        <family val="2"/>
        <scheme val="minor"/>
      </rPr>
      <t>2</t>
    </r>
    <r>
      <rPr>
        <sz val="11"/>
        <rFont val="Calibri"/>
        <family val="2"/>
        <scheme val="minor"/>
      </rPr>
      <t>-e using 0.0006784 x 28</t>
    </r>
  </si>
  <si>
    <t>Method 2/3—methane released from wastewater handling (domestic and commercial)</t>
  </si>
  <si>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t>
    </r>
    <r>
      <rPr>
        <b/>
        <sz val="11"/>
        <rFont val="Calibri"/>
        <family val="2"/>
        <scheme val="minor"/>
      </rPr>
      <t>sub-facility</t>
    </r>
    <r>
      <rPr>
        <sz val="11"/>
        <rFont val="Calibri"/>
        <family val="2"/>
        <scheme val="minor"/>
      </rPr>
      <t>, expressed as t CO</t>
    </r>
    <r>
      <rPr>
        <vertAlign val="subscript"/>
        <sz val="11"/>
        <rFont val="Calibri"/>
        <family val="2"/>
        <scheme val="minor"/>
      </rPr>
      <t>2</t>
    </r>
    <r>
      <rPr>
        <sz val="11"/>
        <rFont val="Calibri"/>
        <family val="2"/>
        <scheme val="minor"/>
      </rPr>
      <t>-e)</t>
    </r>
  </si>
  <si>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in sludge biogas generated, CO</t>
    </r>
    <r>
      <rPr>
        <vertAlign val="subscript"/>
        <sz val="11"/>
        <rFont val="Calibri"/>
        <family val="2"/>
        <scheme val="minor"/>
      </rPr>
      <t>2</t>
    </r>
    <r>
      <rPr>
        <sz val="11"/>
        <rFont val="Calibri"/>
        <family val="2"/>
        <scheme val="minor"/>
      </rPr>
      <t>-e tonnes)</t>
    </r>
  </si>
  <si>
    <t>see NGER Determination subsections 5.26 (2) step 2 &amp; 3</t>
  </si>
  <si>
    <r>
      <t>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</si>
  <si>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 xml:space="preserve">-e from each </t>
    </r>
    <r>
      <rPr>
        <b/>
        <sz val="11"/>
        <color indexed="8"/>
        <rFont val="Calibri"/>
        <family val="2"/>
        <scheme val="minor"/>
      </rPr>
      <t>sub-facility</t>
    </r>
    <r>
      <rPr>
        <sz val="11"/>
        <color indexed="8"/>
        <rFont val="Calibri"/>
        <family val="2"/>
        <scheme val="minor"/>
      </rPr>
      <t xml:space="preserve"> pf a plant</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</si>
  <si>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4genz</t>
    </r>
    <r>
      <rPr>
        <sz val="11"/>
        <rFont val="Calibri"/>
        <family val="2"/>
        <scheme val="minor"/>
      </rPr>
      <t xml:space="preserve"> - 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</si>
  <si>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 xml:space="preserve">-e released from each </t>
    </r>
    <r>
      <rPr>
        <b/>
        <sz val="11"/>
        <color indexed="8"/>
        <rFont val="Calibri"/>
        <family val="2"/>
        <scheme val="minor"/>
      </rPr>
      <t>sub-facility</t>
    </r>
    <r>
      <rPr>
        <sz val="11"/>
        <color indexed="8"/>
        <rFont val="Calibri"/>
        <family val="2"/>
        <scheme val="minor"/>
      </rPr>
      <t xml:space="preserve"> pf a plant</t>
    </r>
  </si>
  <si>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</si>
  <si>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</si>
  <si>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r>
      <t>total emissions in t CO</t>
    </r>
    <r>
      <rPr>
        <vertAlign val="subscript"/>
        <sz val="11"/>
        <rFont val="Calibri"/>
        <family val="2"/>
        <scheme val="minor"/>
      </rPr>
      <t>2</t>
    </r>
    <r>
      <rPr>
        <sz val="11"/>
        <rFont val="Calibri"/>
        <family val="2"/>
        <scheme val="minor"/>
      </rPr>
      <t>-e</t>
    </r>
  </si>
  <si>
    <t>How to use OSCAR to report domestic and commercial wastewater</t>
  </si>
  <si>
    <t>Login to OSCAR.</t>
  </si>
  <si>
    <t>https://www.oscar.gov.au/</t>
  </si>
  <si>
    <t>If necessary, use OSCAR guidance material to set up your entity structure and facilities.  The following instructions should be applied after setting up a facility in OSCAR.</t>
  </si>
  <si>
    <r>
      <t>FOLLOW, IN EXACTLY THE SAME ORDER,</t>
    </r>
    <r>
      <rPr>
        <sz val="11"/>
        <color indexed="8"/>
        <rFont val="Calibri"/>
        <family val="2"/>
      </rPr>
      <t xml:space="preserve"> procedures in this worksheet for OSCAR reporting.  The screenshots were produced in the OSCAR test module and slightly differ (e.g. screen banner colours) in appearance to the OSCAR reporting module reporters use.</t>
    </r>
  </si>
  <si>
    <t>Screenshots with instructions</t>
  </si>
  <si>
    <t>Click on "Add Source/Activity Type"</t>
  </si>
  <si>
    <t>Select Parent Source.  Select Source.  Select Available Activity Type.  Click "OK".</t>
  </si>
  <si>
    <t>Click "Add Activity Data"</t>
  </si>
  <si>
    <t>OSCAR field number (see image below)</t>
  </si>
  <si>
    <t>REQUIRED ACTION</t>
  </si>
  <si>
    <t>Usually left blank.  Select only if this emission source is incidental.  See NGER Regulations 2008 4.27 and NGER (Measurement) Determination 2008 Part 5.3</t>
  </si>
  <si>
    <t>Select Method 1, 2, or 3, as appropriate.</t>
  </si>
  <si>
    <r>
      <t xml:space="preserve">Enter the following figure </t>
    </r>
    <r>
      <rPr>
        <b/>
        <sz val="11"/>
        <color indexed="8"/>
        <rFont val="Calibri"/>
        <family val="2"/>
      </rPr>
      <t>---&gt;</t>
    </r>
  </si>
  <si>
    <r>
      <t>tonnes CO</t>
    </r>
    <r>
      <rPr>
        <vertAlign val="subscript"/>
        <sz val="11"/>
        <color indexed="8"/>
        <rFont val="Calibri"/>
        <family val="2"/>
      </rPr>
      <t>2</t>
    </r>
    <r>
      <rPr>
        <sz val="11"/>
        <color indexed="8"/>
        <rFont val="Calibri"/>
        <family val="2"/>
      </rPr>
      <t>-e</t>
    </r>
  </si>
  <si>
    <t>Ignore additional information.</t>
  </si>
  <si>
    <t>Click "Save", NOT "Calculate".  VERY IMPORTANT!</t>
  </si>
  <si>
    <t>Click "OK" if the following screen appears</t>
  </si>
  <si>
    <t>Click "Other Source Information"</t>
  </si>
  <si>
    <t>FAQ</t>
  </si>
  <si>
    <t>Parameter notation (from D&amp;C plant sheet/s)</t>
  </si>
  <si>
    <t>The population served by wastewater treatment plant</t>
  </si>
  <si>
    <t>=P</t>
  </si>
  <si>
    <t>The fraction of COD in wastewater anaerobically treated</t>
  </si>
  <si>
    <r>
      <t>=MCF</t>
    </r>
    <r>
      <rPr>
        <b/>
        <sz val="11"/>
        <color indexed="8"/>
        <rFont val="Calibri"/>
        <family val="2"/>
      </rPr>
      <t>ww</t>
    </r>
  </si>
  <si>
    <t>The fraction of COD removed as sludge</t>
  </si>
  <si>
    <t>=CODsl/CODw</t>
  </si>
  <si>
    <t>The tonnes of COD in sludge transferred off site and disposed at landfill</t>
  </si>
  <si>
    <t>=CODtrl</t>
  </si>
  <si>
    <t>The tonnes of COD in sludge transferred off site and disposed at a site other than landfill</t>
  </si>
  <si>
    <t>=CODtro</t>
  </si>
  <si>
    <r>
      <t>The tonnes of methane (CO</t>
    </r>
    <r>
      <rPr>
        <vertAlign val="subscript"/>
        <sz val="11"/>
        <color indexed="8"/>
        <rFont val="Calibri"/>
        <family val="2"/>
      </rPr>
      <t>2</t>
    </r>
    <r>
      <rPr>
        <sz val="11"/>
        <color indexed="8"/>
        <rFont val="Calibri"/>
        <family val="2"/>
      </rPr>
      <t>-e) captured for production of electricity on site</t>
    </r>
  </si>
  <si>
    <t>=Qcap*0.0006784*21</t>
  </si>
  <si>
    <r>
      <t>The tonnes of methane (CO</t>
    </r>
    <r>
      <rPr>
        <vertAlign val="subscript"/>
        <sz val="11"/>
        <color indexed="8"/>
        <rFont val="Calibri"/>
        <family val="2"/>
      </rPr>
      <t>2</t>
    </r>
    <r>
      <rPr>
        <sz val="11"/>
        <color indexed="8"/>
        <rFont val="Calibri"/>
        <family val="2"/>
      </rPr>
      <t>-e) captured and transferred off site</t>
    </r>
  </si>
  <si>
    <t>=Qtr*0.0006784*21</t>
  </si>
  <si>
    <r>
      <t>The tonnes of methane (CO</t>
    </r>
    <r>
      <rPr>
        <vertAlign val="subscript"/>
        <sz val="11"/>
        <color indexed="8"/>
        <rFont val="Calibri"/>
        <family val="2"/>
      </rPr>
      <t>2</t>
    </r>
    <r>
      <rPr>
        <sz val="11"/>
        <color indexed="8"/>
        <rFont val="Calibri"/>
        <family val="2"/>
      </rPr>
      <t>-e) flared</t>
    </r>
  </si>
  <si>
    <t>=Qflared*0.0006784*21</t>
  </si>
  <si>
    <t>The tonnes of COD measured entering treatment site</t>
  </si>
  <si>
    <t>=CODw</t>
  </si>
  <si>
    <t>The fraction of COD in sludge anaerobically treated on site</t>
  </si>
  <si>
    <r>
      <t>=MCF</t>
    </r>
    <r>
      <rPr>
        <b/>
        <sz val="11"/>
        <color indexed="8"/>
        <rFont val="Calibri"/>
        <family val="2"/>
      </rPr>
      <t>sl</t>
    </r>
  </si>
  <si>
    <r>
      <t>The tonnes of methane (CO</t>
    </r>
    <r>
      <rPr>
        <vertAlign val="subscript"/>
        <sz val="11"/>
        <color indexed="8"/>
        <rFont val="Calibri"/>
        <family val="2"/>
      </rPr>
      <t>2</t>
    </r>
    <r>
      <rPr>
        <sz val="11"/>
        <color indexed="8"/>
        <rFont val="Calibri"/>
        <family val="2"/>
      </rPr>
      <t>-e) generated from the decomposition of COD</t>
    </r>
  </si>
  <si>
    <t>=CH4gen</t>
  </si>
  <si>
    <t>The tonnes of COD in effluent leaving the site</t>
  </si>
  <si>
    <t>=CODeff</t>
  </si>
  <si>
    <t>The tonnes of nitrogen in sludge transferred out of the plant and disposed of at landfill</t>
  </si>
  <si>
    <t>=Ntrl</t>
  </si>
  <si>
    <t>The tonnes of nitrogen in influent entering plant</t>
  </si>
  <si>
    <t>=Nin</t>
  </si>
  <si>
    <t>The tonnes of nitrogen in sludge transferred out of the plant and disposed of at a site other than landfill</t>
  </si>
  <si>
    <t>=Ntro</t>
  </si>
  <si>
    <t>The tonnes of nitrogen in influent leaving the plant</t>
  </si>
  <si>
    <r>
      <t>=N</t>
    </r>
    <r>
      <rPr>
        <b/>
        <sz val="11"/>
        <color indexed="8"/>
        <rFont val="Calibri"/>
        <family val="2"/>
      </rPr>
      <t>outdisij</t>
    </r>
  </si>
  <si>
    <t>The tonnes of nitrogen in effluent leaving the plant into enclosed waters</t>
  </si>
  <si>
    <t>=Noutdisij</t>
  </si>
  <si>
    <t>The tonnes of nitrogen in effluent leaving the plant into estuarine waters</t>
  </si>
  <si>
    <t>The tonnes of nitrogen in effluent leaving the plant into open coastal waters</t>
  </si>
  <si>
    <t>If you encounter validation warnings, which can occur on more than one screen, (e.g. yellow triangle containing exclamation mark) but have followed the instructions, you can ignore all domestic wastewater warnings.  They will not prevent you from generating a report.</t>
  </si>
  <si>
    <t>***Rows for multiple plants (below) must be hidden if the calculator is published to accommodate a single plant only.</t>
  </si>
  <si>
    <t>Data for individual plants at a single facility are collated below for information only. Do not input them into OSCAR. Relevant data are combined in column H (above) for OSCAR input.</t>
  </si>
  <si>
    <t>D&amp;C plant 4</t>
  </si>
  <si>
    <t>D&amp;C plant 2015</t>
  </si>
  <si>
    <t>CODsl (tonnes COD sludge removed)</t>
  </si>
  <si>
    <t>COD in wastewater treated (CODw-CODsl-CODeff)</t>
  </si>
  <si>
    <t>COD in sludge treated (CODsl-CODtrl-CODtro)</t>
  </si>
  <si>
    <r>
      <t>COD</t>
    </r>
    <r>
      <rPr>
        <vertAlign val="subscript"/>
        <sz val="11"/>
        <color indexed="8"/>
        <rFont val="Calibri"/>
        <family val="2"/>
      </rPr>
      <t>s</t>
    </r>
    <r>
      <rPr>
        <sz val="11"/>
        <color indexed="8"/>
        <rFont val="Calibri"/>
        <family val="2"/>
      </rPr>
      <t>l=</t>
    </r>
  </si>
  <si>
    <t>Nitrogen input</t>
  </si>
  <si>
    <r>
      <rPr>
        <b/>
        <sz val="11"/>
        <rFont val="Calibri"/>
        <family val="2"/>
        <scheme val="minor"/>
      </rPr>
      <t>Note:</t>
    </r>
    <r>
      <rPr>
        <sz val="11"/>
        <rFont val="Calibri"/>
        <family val="2"/>
        <scheme val="minor"/>
      </rPr>
      <t xml:space="preserve"> For Primary wastewater treatment plants enter N</t>
    </r>
    <r>
      <rPr>
        <vertAlign val="subscript"/>
        <sz val="11"/>
        <rFont val="Calibri"/>
        <family val="2"/>
        <scheme val="minor"/>
      </rPr>
      <t>trl</t>
    </r>
    <r>
      <rPr>
        <sz val="11"/>
        <rFont val="Calibri"/>
        <family val="2"/>
        <scheme val="minor"/>
      </rPr>
      <t>, N</t>
    </r>
    <r>
      <rPr>
        <vertAlign val="subscript"/>
        <sz val="11"/>
        <rFont val="Calibri"/>
        <family val="2"/>
        <scheme val="minor"/>
      </rPr>
      <t>tro</t>
    </r>
    <r>
      <rPr>
        <sz val="11"/>
        <rFont val="Calibri"/>
        <family val="2"/>
        <scheme val="minor"/>
      </rPr>
      <t xml:space="preserve"> &amp; N</t>
    </r>
    <r>
      <rPr>
        <vertAlign val="subscript"/>
        <sz val="11"/>
        <rFont val="Calibri"/>
        <family val="2"/>
        <scheme val="minor"/>
      </rPr>
      <t>outdisij</t>
    </r>
    <r>
      <rPr>
        <sz val="11"/>
        <rFont val="Calibri"/>
        <family val="2"/>
        <scheme val="minor"/>
      </rPr>
      <t xml:space="preserve"> below to calculate N</t>
    </r>
    <r>
      <rPr>
        <vertAlign val="subscript"/>
        <sz val="11"/>
        <rFont val="Calibri"/>
        <family val="2"/>
        <scheme val="minor"/>
      </rPr>
      <t>in</t>
    </r>
    <r>
      <rPr>
        <sz val="11"/>
        <rFont val="Calibri"/>
        <family val="2"/>
        <scheme val="minor"/>
      </rPr>
      <t xml:space="preserve"> (Do not enter P or N</t>
    </r>
    <r>
      <rPr>
        <vertAlign val="subscript"/>
        <sz val="11"/>
        <rFont val="Calibri"/>
        <family val="2"/>
        <scheme val="minor"/>
      </rPr>
      <t>in</t>
    </r>
    <r>
      <rPr>
        <sz val="11"/>
        <rFont val="Calibri"/>
        <family val="2"/>
        <scheme val="minor"/>
      </rPr>
      <t>) OTHERWISE enter information below (including P &amp; N</t>
    </r>
    <r>
      <rPr>
        <vertAlign val="subscript"/>
        <sz val="11"/>
        <rFont val="Calibri"/>
        <family val="2"/>
        <scheme val="minor"/>
      </rPr>
      <t>in</t>
    </r>
    <r>
      <rPr>
        <sz val="11"/>
        <rFont val="Calibri"/>
        <family val="2"/>
        <scheme val="minor"/>
      </rPr>
      <t>) for other treatment plant types</t>
    </r>
  </si>
  <si>
    <r>
      <t>Tonnes of nitrogen entering the plant (N</t>
    </r>
    <r>
      <rPr>
        <vertAlign val="subscript"/>
        <sz val="11"/>
        <color rgb="FF000000"/>
        <rFont val="Calibri"/>
        <family val="2"/>
        <scheme val="minor"/>
      </rPr>
      <t>in</t>
    </r>
    <r>
      <rPr>
        <sz val="11"/>
        <color rgb="FF000000"/>
        <rFont val="Calibri"/>
        <family val="2"/>
        <scheme val="minor"/>
      </rPr>
      <t>)</t>
    </r>
  </si>
  <si>
    <r>
      <t>Fraction of nitrogen in protein(Frac</t>
    </r>
    <r>
      <rPr>
        <vertAlign val="subscript"/>
        <sz val="11"/>
        <color rgb="FF000000"/>
        <rFont val="Calibri"/>
        <family val="2"/>
        <scheme val="minor"/>
      </rPr>
      <t>Pr</t>
    </r>
    <r>
      <rPr>
        <sz val="11"/>
        <color rgb="FF000000"/>
        <rFont val="Calibri"/>
        <family val="2"/>
        <scheme val="minor"/>
      </rPr>
      <t>)</t>
    </r>
  </si>
  <si>
    <r>
      <t>Quantity of nitrogen entering the plant in tonnes (N</t>
    </r>
    <r>
      <rPr>
        <vertAlign val="subscript"/>
        <sz val="11"/>
        <color rgb="FF000000"/>
        <rFont val="Calibri"/>
        <family val="2"/>
        <scheme val="minor"/>
      </rPr>
      <t>in</t>
    </r>
    <r>
      <rPr>
        <sz val="11"/>
        <color rgb="FF000000"/>
        <rFont val="Calibri"/>
        <family val="2"/>
        <scheme val="minor"/>
      </rPr>
      <t>) (Method 1)</t>
    </r>
  </si>
  <si>
    <r>
      <t>Quantity of nitrogen entering the plant in tonnes (N</t>
    </r>
    <r>
      <rPr>
        <vertAlign val="subscript"/>
        <sz val="11"/>
        <color rgb="FF000000"/>
        <rFont val="Calibri"/>
        <family val="2"/>
        <scheme val="minor"/>
      </rPr>
      <t>in</t>
    </r>
    <r>
      <rPr>
        <sz val="11"/>
        <color rgb="FF000000"/>
        <rFont val="Calibri"/>
        <family val="2"/>
        <scheme val="minor"/>
      </rPr>
      <t>) (Methods 2 &amp; 3)</t>
    </r>
  </si>
  <si>
    <r>
      <t>Tonnes of nitrogen in sludge transferred out of the plant and removed to landfill (N</t>
    </r>
    <r>
      <rPr>
        <vertAlign val="subscript"/>
        <sz val="11"/>
        <color rgb="FF000000"/>
        <rFont val="Calibri"/>
        <family val="2"/>
        <scheme val="minor"/>
      </rPr>
      <t>trl</t>
    </r>
    <r>
      <rPr>
        <sz val="11"/>
        <color rgb="FF000000"/>
        <rFont val="Calibri"/>
        <family val="2"/>
        <scheme val="minor"/>
      </rPr>
      <t>)</t>
    </r>
  </si>
  <si>
    <r>
      <t>Tonnes of nitrogen in sludge transferred out of the plant and removed to a site other than landfill (N</t>
    </r>
    <r>
      <rPr>
        <vertAlign val="subscript"/>
        <sz val="11"/>
        <color rgb="FF000000"/>
        <rFont val="Calibri"/>
        <family val="2"/>
        <scheme val="minor"/>
      </rPr>
      <t>tro</t>
    </r>
    <r>
      <rPr>
        <sz val="11"/>
        <color rgb="FF000000"/>
        <rFont val="Calibri"/>
        <family val="2"/>
        <scheme val="minor"/>
      </rPr>
      <t>)</t>
    </r>
  </si>
  <si>
    <r>
      <t>Emission factor for wastewater treatment (EF</t>
    </r>
    <r>
      <rPr>
        <vertAlign val="subscript"/>
        <sz val="11"/>
        <color rgb="FF000000"/>
        <rFont val="Calibri"/>
        <family val="2"/>
        <scheme val="minor"/>
      </rPr>
      <t>secij</t>
    </r>
    <r>
      <rPr>
        <sz val="11"/>
        <color rgb="FF000000"/>
        <rFont val="Calibri"/>
        <family val="2"/>
        <scheme val="minor"/>
      </rPr>
      <t>)</t>
    </r>
  </si>
  <si>
    <t>Value has been entered for you</t>
  </si>
  <si>
    <r>
      <t>Tonnes of nitrogen in effluent - Enclosed waters (N</t>
    </r>
    <r>
      <rPr>
        <vertAlign val="subscript"/>
        <sz val="11"/>
        <color rgb="FF000000"/>
        <rFont val="Calibri"/>
        <family val="2"/>
        <scheme val="minor"/>
      </rPr>
      <t>outdisij</t>
    </r>
    <r>
      <rPr>
        <sz val="11"/>
        <color rgb="FF000000"/>
        <rFont val="Calibri"/>
        <family val="2"/>
        <scheme val="minor"/>
      </rPr>
      <t>)</t>
    </r>
  </si>
  <si>
    <r>
      <t>Emission factor for nitrogen discharge - Enclosed waters (EF</t>
    </r>
    <r>
      <rPr>
        <vertAlign val="subscript"/>
        <sz val="11"/>
        <color rgb="FF000000"/>
        <rFont val="Calibri"/>
        <family val="2"/>
        <scheme val="minor"/>
      </rPr>
      <t>disij</t>
    </r>
    <r>
      <rPr>
        <sz val="11"/>
        <color rgb="FF000000"/>
        <rFont val="Calibri"/>
        <family val="2"/>
        <scheme val="minor"/>
      </rPr>
      <t>)</t>
    </r>
  </si>
  <si>
    <r>
      <t>Tonnes of nitrogen in effluent - Estuarine waters (N</t>
    </r>
    <r>
      <rPr>
        <vertAlign val="subscript"/>
        <sz val="11"/>
        <color rgb="FF000000"/>
        <rFont val="Calibri"/>
        <family val="2"/>
        <scheme val="minor"/>
      </rPr>
      <t>outdisij</t>
    </r>
    <r>
      <rPr>
        <sz val="11"/>
        <color rgb="FF000000"/>
        <rFont val="Calibri"/>
        <family val="2"/>
        <scheme val="minor"/>
      </rPr>
      <t>)</t>
    </r>
  </si>
  <si>
    <r>
      <t>Emission factor for nitrogen discharge - Estuarine waters (EF</t>
    </r>
    <r>
      <rPr>
        <vertAlign val="subscript"/>
        <sz val="11"/>
        <color rgb="FF000000"/>
        <rFont val="Calibri"/>
        <family val="2"/>
        <scheme val="minor"/>
      </rPr>
      <t>disij</t>
    </r>
    <r>
      <rPr>
        <sz val="11"/>
        <color rgb="FF000000"/>
        <rFont val="Calibri"/>
        <family val="2"/>
        <scheme val="minor"/>
      </rPr>
      <t>)</t>
    </r>
  </si>
  <si>
    <r>
      <t>Tonnes of nitrogen in effluent - Open coastal waters (N</t>
    </r>
    <r>
      <rPr>
        <vertAlign val="subscript"/>
        <sz val="11"/>
        <color rgb="FF000000"/>
        <rFont val="Calibri"/>
        <family val="2"/>
        <scheme val="minor"/>
      </rPr>
      <t>outdisij</t>
    </r>
    <r>
      <rPr>
        <sz val="11"/>
        <color rgb="FF000000"/>
        <rFont val="Calibri"/>
        <family val="2"/>
        <scheme val="minor"/>
      </rPr>
      <t>)</t>
    </r>
  </si>
  <si>
    <r>
      <t>Emission factor for nitrogen discharge - Open coastal waters (EF</t>
    </r>
    <r>
      <rPr>
        <vertAlign val="subscript"/>
        <sz val="11"/>
        <color rgb="FF000000"/>
        <rFont val="Calibri"/>
        <family val="2"/>
        <scheme val="minor"/>
      </rPr>
      <t>disij</t>
    </r>
    <r>
      <rPr>
        <sz val="11"/>
        <color rgb="FF000000"/>
        <rFont val="Calibri"/>
        <family val="2"/>
        <scheme val="minor"/>
      </rPr>
      <t>)</t>
    </r>
  </si>
  <si>
    <r>
      <t>(N</t>
    </r>
    <r>
      <rPr>
        <vertAlign val="subscript"/>
        <sz val="11"/>
        <rFont val="Calibri"/>
        <family val="2"/>
        <scheme val="minor"/>
      </rPr>
      <t>2</t>
    </r>
    <r>
      <rPr>
        <sz val="11"/>
        <rFont val="Calibri"/>
        <family val="2"/>
        <scheme val="minor"/>
      </rPr>
      <t>O released by the plant measured in t CO</t>
    </r>
    <r>
      <rPr>
        <vertAlign val="subscript"/>
        <sz val="11"/>
        <rFont val="Calibri"/>
        <family val="2"/>
        <scheme val="minor"/>
      </rPr>
      <t>2</t>
    </r>
    <r>
      <rPr>
        <sz val="11"/>
        <rFont val="Calibri"/>
        <family val="2"/>
        <scheme val="minor"/>
      </rPr>
      <t>-e) E</t>
    </r>
    <r>
      <rPr>
        <vertAlign val="subscript"/>
        <sz val="11"/>
        <rFont val="Calibri"/>
        <family val="2"/>
        <scheme val="minor"/>
      </rPr>
      <t>j</t>
    </r>
    <r>
      <rPr>
        <sz val="11"/>
        <rFont val="Calibri"/>
        <family val="2"/>
        <scheme val="minor"/>
      </rPr>
      <t xml:space="preserve"> = (N</t>
    </r>
    <r>
      <rPr>
        <vertAlign val="subscript"/>
        <sz val="11"/>
        <rFont val="Calibri"/>
        <family val="2"/>
        <scheme val="minor"/>
      </rPr>
      <t>in</t>
    </r>
    <r>
      <rPr>
        <sz val="11"/>
        <rFont val="Calibri"/>
        <family val="2"/>
        <scheme val="minor"/>
      </rPr>
      <t xml:space="preserve"> - N</t>
    </r>
    <r>
      <rPr>
        <vertAlign val="subscript"/>
        <sz val="11"/>
        <rFont val="Calibri"/>
        <family val="2"/>
        <scheme val="minor"/>
      </rPr>
      <t>trl</t>
    </r>
    <r>
      <rPr>
        <sz val="11"/>
        <rFont val="Calibri"/>
        <family val="2"/>
        <scheme val="minor"/>
      </rPr>
      <t xml:space="preserve"> - N</t>
    </r>
    <r>
      <rPr>
        <vertAlign val="subscript"/>
        <sz val="11"/>
        <rFont val="Calibri"/>
        <family val="2"/>
        <scheme val="minor"/>
      </rPr>
      <t>tro</t>
    </r>
    <r>
      <rPr>
        <sz val="11"/>
        <rFont val="Calibri"/>
        <family val="2"/>
        <scheme val="minor"/>
      </rPr>
      <t xml:space="preserve"> - N</t>
    </r>
    <r>
      <rPr>
        <vertAlign val="subscript"/>
        <sz val="11"/>
        <rFont val="Calibri"/>
        <family val="2"/>
        <scheme val="minor"/>
      </rPr>
      <t>outdisij</t>
    </r>
    <r>
      <rPr>
        <sz val="11"/>
        <rFont val="Calibri"/>
        <family val="2"/>
        <scheme val="minor"/>
      </rPr>
      <t>) x EF</t>
    </r>
    <r>
      <rPr>
        <vertAlign val="subscript"/>
        <sz val="11"/>
        <rFont val="Calibri"/>
        <family val="2"/>
        <scheme val="minor"/>
      </rPr>
      <t>secij</t>
    </r>
    <r>
      <rPr>
        <sz val="11"/>
        <rFont val="Calibri"/>
        <family val="2"/>
        <scheme val="minor"/>
      </rPr>
      <t xml:space="preserve"> + N</t>
    </r>
    <r>
      <rPr>
        <vertAlign val="subscript"/>
        <sz val="11"/>
        <rFont val="Calibri"/>
        <family val="2"/>
        <scheme val="minor"/>
      </rPr>
      <t>outdisij</t>
    </r>
    <r>
      <rPr>
        <sz val="11"/>
        <rFont val="Calibri"/>
        <family val="2"/>
        <scheme val="minor"/>
      </rPr>
      <t xml:space="preserve"> x EF</t>
    </r>
    <r>
      <rPr>
        <vertAlign val="subscript"/>
        <sz val="11"/>
        <rFont val="Calibri"/>
        <family val="2"/>
        <scheme val="minor"/>
      </rPr>
      <t>disij</t>
    </r>
    <r>
      <rPr>
        <sz val="11"/>
        <rFont val="Calibri"/>
        <family val="2"/>
        <scheme val="minor"/>
      </rPr>
      <t xml:space="preserve"> =</t>
    </r>
  </si>
  <si>
    <t>Calculator output and EERS data entry - Method 1</t>
  </si>
  <si>
    <t xml:space="preserve">The following steps will guide you through the process of entering calculator data into EERS.  </t>
  </si>
  <si>
    <t>In EERS, enter the source category, source and activity as displayed below.</t>
  </si>
  <si>
    <t>Select Method 1in the Method drop down menu</t>
  </si>
  <si>
    <t>A list of Matters to be Identified (MTBI) will be displayed. Enter the following values in the appropriate fields.</t>
  </si>
  <si>
    <t>Method</t>
  </si>
  <si>
    <t>MTBI</t>
  </si>
  <si>
    <t>EERS
Entry</t>
  </si>
  <si>
    <t>the population served by the wastewater treatment plant (P)</t>
  </si>
  <si>
    <r>
      <t>the fraction of COD in wastewater anaerobically treated (MCF</t>
    </r>
    <r>
      <rPr>
        <vertAlign val="subscript"/>
        <sz val="11"/>
        <rFont val="Calibri"/>
        <family val="2"/>
        <scheme val="minor"/>
      </rPr>
      <t>ww</t>
    </r>
    <r>
      <rPr>
        <sz val="11"/>
        <rFont val="Calibri"/>
        <family val="2"/>
        <scheme val="minor"/>
      </rPr>
      <t>)</t>
    </r>
  </si>
  <si>
    <r>
      <t>the tonnes of COD removed as sludge (COD</t>
    </r>
    <r>
      <rPr>
        <vertAlign val="subscript"/>
        <sz val="11"/>
        <rFont val="Calibri"/>
        <family val="2"/>
        <scheme val="minor"/>
      </rPr>
      <t>sl</t>
    </r>
    <r>
      <rPr>
        <sz val="11"/>
        <rFont val="Calibri"/>
        <family val="2"/>
        <scheme val="minor"/>
      </rPr>
      <t>)</t>
    </r>
  </si>
  <si>
    <r>
      <t>the fraction of COD in sludge anaerobically treated on site (MCF</t>
    </r>
    <r>
      <rPr>
        <vertAlign val="subscript"/>
        <sz val="11"/>
        <rFont val="Calibri"/>
        <family val="2"/>
        <scheme val="minor"/>
      </rPr>
      <t>sl</t>
    </r>
    <r>
      <rPr>
        <sz val="11"/>
        <rFont val="Calibri"/>
        <family val="2"/>
        <scheme val="minor"/>
      </rPr>
      <t>)</t>
    </r>
  </si>
  <si>
    <r>
      <t>the tonnes of COD in sludge transferred off site and disposed of at a landfill facility (COD</t>
    </r>
    <r>
      <rPr>
        <vertAlign val="subscript"/>
        <sz val="11"/>
        <rFont val="Calibri"/>
        <family val="2"/>
        <scheme val="minor"/>
      </rPr>
      <t>trl</t>
    </r>
    <r>
      <rPr>
        <sz val="11"/>
        <rFont val="Calibri"/>
        <family val="2"/>
        <scheme val="minor"/>
      </rPr>
      <t>)</t>
    </r>
  </si>
  <si>
    <r>
      <t>the tonnes of methane (CO</t>
    </r>
    <r>
      <rPr>
        <vertAlign val="subscript"/>
        <sz val="11"/>
        <rFont val="Calibri"/>
        <family val="2"/>
      </rPr>
      <t>2</t>
    </r>
    <r>
      <rPr>
        <sz val="11"/>
        <rFont val="Calibri"/>
        <family val="2"/>
      </rPr>
      <t>-e) captured for combustion on site (Q</t>
    </r>
    <r>
      <rPr>
        <vertAlign val="subscript"/>
        <sz val="11"/>
        <rFont val="Calibri"/>
        <family val="2"/>
      </rPr>
      <t>cap</t>
    </r>
    <r>
      <rPr>
        <sz val="11"/>
        <rFont val="Calibri"/>
        <family val="2"/>
      </rPr>
      <t>)</t>
    </r>
  </si>
  <si>
    <r>
      <t>the tonnes of COD in effluent leaving the site (COD</t>
    </r>
    <r>
      <rPr>
        <vertAlign val="subscript"/>
        <sz val="11"/>
        <rFont val="Calibri"/>
        <family val="2"/>
        <scheme val="minor"/>
      </rPr>
      <t>eff</t>
    </r>
    <r>
      <rPr>
        <sz val="11"/>
        <rFont val="Calibri"/>
        <family val="2"/>
        <scheme val="minor"/>
      </rPr>
      <t>)</t>
    </r>
  </si>
  <si>
    <r>
      <t>the tonnes of nitrogen in sludge transferred out of the plant and disposed of at a landfill facility (N</t>
    </r>
    <r>
      <rPr>
        <vertAlign val="subscript"/>
        <sz val="11"/>
        <rFont val="Calibri"/>
        <family val="2"/>
        <scheme val="minor"/>
      </rPr>
      <t>trl</t>
    </r>
    <r>
      <rPr>
        <sz val="11"/>
        <rFont val="Calibri"/>
        <family val="2"/>
        <scheme val="minor"/>
      </rPr>
      <t>)</t>
    </r>
  </si>
  <si>
    <r>
      <t>the tonnes of nitrogen in sludge transferred out of the plant and disposed of at a site other than a landfill facility (N</t>
    </r>
    <r>
      <rPr>
        <vertAlign val="subscript"/>
        <sz val="11"/>
        <rFont val="Calibri"/>
        <family val="2"/>
        <scheme val="minor"/>
      </rPr>
      <t>tro</t>
    </r>
    <r>
      <rPr>
        <sz val="11"/>
        <rFont val="Calibri"/>
        <family val="2"/>
        <scheme val="minor"/>
      </rPr>
      <t>)</t>
    </r>
  </si>
  <si>
    <r>
      <t>the tonnes of nitrogen in effluent leaving the plant into enclosed waters (N</t>
    </r>
    <r>
      <rPr>
        <vertAlign val="subscript"/>
        <sz val="11"/>
        <rFont val="Calibri"/>
        <family val="2"/>
        <scheme val="minor"/>
      </rPr>
      <t>outdisij</t>
    </r>
    <r>
      <rPr>
        <sz val="11"/>
        <rFont val="Calibri"/>
        <family val="2"/>
        <scheme val="minor"/>
      </rPr>
      <t>)</t>
    </r>
  </si>
  <si>
    <r>
      <t>the tonnes of nitrogen in effluent leaving the plant into estuarine waters (N</t>
    </r>
    <r>
      <rPr>
        <vertAlign val="subscript"/>
        <sz val="11"/>
        <rFont val="Calibri"/>
        <family val="2"/>
        <scheme val="minor"/>
      </rPr>
      <t>outdisij</t>
    </r>
    <r>
      <rPr>
        <sz val="11"/>
        <rFont val="Calibri"/>
        <family val="2"/>
        <scheme val="minor"/>
      </rPr>
      <t>)</t>
    </r>
  </si>
  <si>
    <r>
      <t>the tonnes of nitrogen in effluent leaving the plant into open coastal waters (N</t>
    </r>
    <r>
      <rPr>
        <vertAlign val="subscript"/>
        <sz val="11"/>
        <rFont val="Calibri"/>
        <family val="2"/>
        <scheme val="minor"/>
      </rPr>
      <t>outdisij</t>
    </r>
    <r>
      <rPr>
        <sz val="11"/>
        <rFont val="Calibri"/>
        <family val="2"/>
        <scheme val="minor"/>
      </rPr>
      <t>)</t>
    </r>
  </si>
  <si>
    <r>
      <t>the tonnes of methane (CO</t>
    </r>
    <r>
      <rPr>
        <vertAlign val="subscript"/>
        <sz val="11"/>
        <rFont val="Calibri"/>
        <family val="2"/>
      </rPr>
      <t>2</t>
    </r>
    <r>
      <rPr>
        <sz val="11"/>
        <rFont val="Calibri"/>
        <family val="2"/>
      </rPr>
      <t>-e) captured and transferred off site (Q</t>
    </r>
    <r>
      <rPr>
        <vertAlign val="subscript"/>
        <sz val="11"/>
        <rFont val="Calibri"/>
        <family val="2"/>
      </rPr>
      <t>tr</t>
    </r>
    <r>
      <rPr>
        <sz val="11"/>
        <rFont val="Calibri"/>
        <family val="2"/>
      </rPr>
      <t xml:space="preserve"> x 0.0006784 x 28)</t>
    </r>
  </si>
  <si>
    <r>
      <t>the tonnes of methane (CO</t>
    </r>
    <r>
      <rPr>
        <vertAlign val="subscript"/>
        <sz val="11"/>
        <rFont val="Calibri"/>
        <family val="2"/>
      </rPr>
      <t>2</t>
    </r>
    <r>
      <rPr>
        <sz val="11"/>
        <rFont val="Calibri"/>
        <family val="2"/>
      </rPr>
      <t>-e) flared  (Q</t>
    </r>
    <r>
      <rPr>
        <vertAlign val="subscript"/>
        <sz val="11"/>
        <rFont val="Calibri"/>
        <family val="2"/>
      </rPr>
      <t>flared</t>
    </r>
    <r>
      <rPr>
        <sz val="11"/>
        <rFont val="Calibri"/>
        <family val="2"/>
      </rPr>
      <t>)</t>
    </r>
  </si>
  <si>
    <r>
      <t>Next, enter the emissions released fom methane (t CO</t>
    </r>
    <r>
      <rPr>
        <vertAlign val="subscript"/>
        <sz val="11"/>
        <rFont val="Calibri"/>
        <family val="2"/>
        <scheme val="minor"/>
      </rPr>
      <t>2</t>
    </r>
    <r>
      <rPr>
        <sz val="11"/>
        <rFont val="Calibri"/>
        <family val="2"/>
        <scheme val="minor"/>
      </rPr>
      <t>-e) will need to be entered</t>
    </r>
  </si>
  <si>
    <t>Enter the value displayed below in the appropriate field</t>
  </si>
  <si>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</si>
  <si>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Next, select the reporting method for the reporting of Nitrous oxide</t>
  </si>
  <si>
    <r>
      <t>This will display the field to allow the entry of emissions from Nitrous oxide (t CO</t>
    </r>
    <r>
      <rPr>
        <vertAlign val="subscript"/>
        <sz val="11"/>
        <rFont val="Calibri"/>
        <family val="2"/>
        <scheme val="minor"/>
      </rPr>
      <t>2</t>
    </r>
    <r>
      <rPr>
        <sz val="11"/>
        <rFont val="Calibri"/>
        <family val="2"/>
        <scheme val="minor"/>
      </rPr>
      <t>-e)</t>
    </r>
  </si>
  <si>
    <t>Calculator output and EERS data entry - Method 2 &amp; 3</t>
  </si>
  <si>
    <t xml:space="preserve">The following steps will guide you through the process of entering calculator data into EERS.   </t>
  </si>
  <si>
    <t>Select Method 2 or Method 3 in the Method drop down menu</t>
  </si>
  <si>
    <t>2 &amp; 3</t>
  </si>
  <si>
    <t>the population served by the wastewater treatment plant (P) (*note: input population value into EERS through direct entry)</t>
  </si>
  <si>
    <t>Direct Entry*</t>
  </si>
  <si>
    <r>
      <t>the tonnes of COD measured entering the treatment facility (COD</t>
    </r>
    <r>
      <rPr>
        <vertAlign val="subscript"/>
        <sz val="12"/>
        <rFont val="Calibri"/>
        <family val="2"/>
        <scheme val="minor"/>
      </rPr>
      <t>w,i</t>
    </r>
    <r>
      <rPr>
        <sz val="12"/>
        <rFont val="Calibri"/>
        <family val="2"/>
        <scheme val="minor"/>
      </rPr>
      <t>)</t>
    </r>
  </si>
  <si>
    <r>
      <t>the fraction of COD in wastewater anaerobically treated (MCF</t>
    </r>
    <r>
      <rPr>
        <vertAlign val="subscript"/>
        <sz val="12"/>
        <rFont val="Calibri"/>
        <family val="2"/>
        <scheme val="minor"/>
      </rPr>
      <t>ww</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</si>
  <si>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</si>
  <si>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fraction of COD in sludge anaerobically treated (MCF</t>
    </r>
    <r>
      <rPr>
        <vertAlign val="subscript"/>
        <sz val="12"/>
        <rFont val="Calibri"/>
        <family val="2"/>
        <scheme val="minor"/>
      </rPr>
      <t>sl</t>
    </r>
    <r>
      <rPr>
        <sz val="12"/>
        <rFont val="Calibri"/>
        <family val="2"/>
        <scheme val="minor"/>
      </rPr>
      <t>)</t>
    </r>
  </si>
  <si>
    <r>
      <t>the tonnes of methane (CO</t>
    </r>
    <r>
      <rPr>
        <vertAlign val="subscript"/>
        <sz val="12"/>
        <rFont val="Calibri"/>
        <family val="2"/>
      </rPr>
      <t>2</t>
    </r>
    <r>
      <rPr>
        <sz val="12"/>
        <rFont val="Calibri"/>
        <family val="2"/>
      </rPr>
      <t>-e) generated from the decomposition of COD (CH</t>
    </r>
    <r>
      <rPr>
        <vertAlign val="subscript"/>
        <sz val="12"/>
        <rFont val="Calibri"/>
        <family val="2"/>
      </rPr>
      <t>4gen</t>
    </r>
    <r>
      <rPr>
        <sz val="12"/>
        <rFont val="Calibri"/>
        <family val="2"/>
      </rPr>
      <t>)</t>
    </r>
  </si>
  <si>
    <r>
      <t>the tonnes of methane (CO</t>
    </r>
    <r>
      <rPr>
        <vertAlign val="subscript"/>
        <sz val="12"/>
        <rFont val="Calibri"/>
        <family val="2"/>
      </rPr>
      <t>2</t>
    </r>
    <r>
      <rPr>
        <sz val="12"/>
        <rFont val="Calibri"/>
        <family val="2"/>
      </rPr>
      <t>-e) captured for combustion on site (Q</t>
    </r>
    <r>
      <rPr>
        <vertAlign val="subscript"/>
        <sz val="12"/>
        <rFont val="Calibri"/>
        <family val="2"/>
      </rPr>
      <t>cap</t>
    </r>
    <r>
      <rPr>
        <sz val="12"/>
        <rFont val="Calibri"/>
        <family val="2"/>
      </rPr>
      <t>)</t>
    </r>
  </si>
  <si>
    <r>
      <t>the tonnes of COD in effluent leaving the site (COD</t>
    </r>
    <r>
      <rPr>
        <vertAlign val="subscript"/>
        <sz val="12"/>
        <rFont val="Calibri"/>
        <family val="2"/>
        <scheme val="minor"/>
      </rPr>
      <t>eff</t>
    </r>
    <r>
      <rPr>
        <sz val="12"/>
        <rFont val="Calibri"/>
        <family val="2"/>
        <scheme val="minor"/>
      </rPr>
      <t>)</t>
    </r>
  </si>
  <si>
    <r>
      <t>the tonnes of nitrogen in influent entering the plant (N</t>
    </r>
    <r>
      <rPr>
        <vertAlign val="subscript"/>
        <sz val="12"/>
        <rFont val="Calibri"/>
        <family val="2"/>
        <scheme val="minor"/>
      </rPr>
      <t>in</t>
    </r>
    <r>
      <rPr>
        <sz val="12"/>
        <rFont val="Calibri"/>
        <family val="2"/>
        <scheme val="minor"/>
      </rPr>
      <t>)</t>
    </r>
  </si>
  <si>
    <r>
      <t>the tonnes of nitrogen in sludge transferred out of the plant and disposed of at a landfill facility (N</t>
    </r>
    <r>
      <rPr>
        <vertAlign val="subscript"/>
        <sz val="12"/>
        <rFont val="Calibri"/>
        <family val="2"/>
        <scheme val="minor"/>
      </rPr>
      <t>trl</t>
    </r>
    <r>
      <rPr>
        <sz val="12"/>
        <rFont val="Calibri"/>
        <family val="2"/>
        <scheme val="minor"/>
      </rPr>
      <t>)</t>
    </r>
  </si>
  <si>
    <r>
      <t>the tonnes of nitrogen in sludge transferred out of the plant and disposed of at a site other than a landfill facility (N</t>
    </r>
    <r>
      <rPr>
        <vertAlign val="subscript"/>
        <sz val="12"/>
        <rFont val="Calibri"/>
        <family val="2"/>
        <scheme val="minor"/>
      </rPr>
      <t>tro</t>
    </r>
    <r>
      <rPr>
        <sz val="12"/>
        <rFont val="Calibri"/>
        <family val="2"/>
        <scheme val="minor"/>
      </rPr>
      <t>)</t>
    </r>
  </si>
  <si>
    <r>
      <t>the tonnes of nitrogen in effluent leaving the plant into enclosed waters (N</t>
    </r>
    <r>
      <rPr>
        <vertAlign val="subscript"/>
        <sz val="12"/>
        <rFont val="Calibri"/>
        <family val="2"/>
        <scheme val="minor"/>
      </rPr>
      <t>outdisij</t>
    </r>
    <r>
      <rPr>
        <sz val="12"/>
        <rFont val="Calibri"/>
        <family val="2"/>
        <scheme val="minor"/>
      </rPr>
      <t>)</t>
    </r>
  </si>
  <si>
    <r>
      <t>the tonnes of nitrogen in effluent leaving the plant into estuarine waters (N</t>
    </r>
    <r>
      <rPr>
        <vertAlign val="subscript"/>
        <sz val="12"/>
        <rFont val="Calibri"/>
        <family val="2"/>
        <scheme val="minor"/>
      </rPr>
      <t>outdisij</t>
    </r>
    <r>
      <rPr>
        <sz val="12"/>
        <rFont val="Calibri"/>
        <family val="2"/>
        <scheme val="minor"/>
      </rPr>
      <t>)</t>
    </r>
  </si>
  <si>
    <r>
      <t>the tonnes of nitrogen in effluent leaving the plant into open coastal waters (N</t>
    </r>
    <r>
      <rPr>
        <vertAlign val="subscript"/>
        <sz val="12"/>
        <rFont val="Calibri"/>
        <family val="2"/>
        <scheme val="minor"/>
      </rPr>
      <t>outdisij</t>
    </r>
    <r>
      <rPr>
        <sz val="12"/>
        <rFont val="Calibri"/>
        <family val="2"/>
        <scheme val="minor"/>
      </rPr>
      <t>)</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</si>
  <si>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</si>
  <si>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t>
    </r>
  </si>
  <si>
    <t>Group</t>
  </si>
  <si>
    <t>Description</t>
  </si>
  <si>
    <t>Range Name</t>
  </si>
  <si>
    <t>Cell</t>
  </si>
  <si>
    <t>Comment</t>
  </si>
  <si>
    <t>If facility operating data that measures the volumetric effluent rate and the effluent rate of COD concentration; or</t>
  </si>
  <si>
    <t>Sheet Names</t>
  </si>
  <si>
    <t>If data is available on the biochemical oxygen demand (BOD) in the effluent</t>
  </si>
  <si>
    <t>If facility operating data that measures the volumetric influent rate and the influent rate of COD concentration; or</t>
  </si>
  <si>
    <t>If data is available on the biochemical oxygen demand (BOD) in the wastewater</t>
  </si>
  <si>
    <t>Colour Key</t>
  </si>
  <si>
    <t>Value</t>
  </si>
  <si>
    <t>Formula</t>
  </si>
  <si>
    <t>Value relating to adjoining formula</t>
  </si>
  <si>
    <t>Range</t>
  </si>
  <si>
    <t>Not used</t>
  </si>
  <si>
    <t>Default value has been entered for you</t>
  </si>
  <si>
    <t>Messages</t>
  </si>
  <si>
    <t>N/A under Method 1 - please delete</t>
  </si>
  <si>
    <t>N/A under Methods  2 and 3 - please delete</t>
  </si>
  <si>
    <r>
      <t xml:space="preserve">N/A because </t>
    </r>
    <r>
      <rPr>
        <b/>
        <sz val="10"/>
        <color indexed="8"/>
        <rFont val="Calibri"/>
        <family val="2"/>
      </rPr>
      <t>COD</t>
    </r>
    <r>
      <rPr>
        <b/>
        <vertAlign val="subscript"/>
        <sz val="10"/>
        <color indexed="8"/>
        <rFont val="Calibri"/>
        <family val="2"/>
      </rPr>
      <t>psl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</si>
  <si>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pslz</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</si>
  <si>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</si>
  <si>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waslz</t>
    </r>
    <r>
      <rPr>
        <sz val="10"/>
        <color indexed="8"/>
        <rFont val="Calibri"/>
        <family val="2"/>
      </rPr>
      <t xml:space="preserve"> directly entered - please delete</t>
    </r>
  </si>
  <si>
    <t>PlseDel</t>
  </si>
  <si>
    <t>Please delete</t>
  </si>
  <si>
    <t>Range name used to make references in formulas clearer</t>
  </si>
  <si>
    <t>Seldrop</t>
  </si>
  <si>
    <t>&lt;==== Select from drop-down list</t>
  </si>
  <si>
    <t>InpReq</t>
  </si>
  <si>
    <t>Please enter required information</t>
  </si>
  <si>
    <t>InpnotReq</t>
  </si>
  <si>
    <t>No input required on this row</t>
  </si>
  <si>
    <t>Select from drop-down list or enter another numerical value</t>
  </si>
  <si>
    <t>Incinp</t>
  </si>
  <si>
    <t>&lt;==== Incorrect input</t>
  </si>
  <si>
    <r>
      <t xml:space="preserve">Input </t>
    </r>
    <r>
      <rPr>
        <b/>
        <sz val="10"/>
        <color indexed="8"/>
        <rFont val="Calibri"/>
        <family val="2"/>
      </rPr>
      <t>VS</t>
    </r>
    <r>
      <rPr>
        <b/>
        <vertAlign val="subscript"/>
        <sz val="10"/>
        <color indexed="8"/>
        <rFont val="Calibri"/>
        <family val="2"/>
      </rPr>
      <t>psl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</si>
  <si>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pslz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pslz</t>
    </r>
  </si>
  <si>
    <t>check if ok for plant 2,3…?</t>
  </si>
  <si>
    <r>
      <t xml:space="preserve">Input </t>
    </r>
    <r>
      <rPr>
        <b/>
        <sz val="10"/>
        <color indexed="8"/>
        <rFont val="Calibri"/>
        <family val="2"/>
      </rPr>
      <t>VS</t>
    </r>
    <r>
      <rPr>
        <b/>
        <vertAlign val="subscript"/>
        <sz val="10"/>
        <color indexed="8"/>
        <rFont val="Calibri"/>
        <family val="2"/>
      </rPr>
      <t>wasl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</si>
  <si>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waslz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waslz</t>
    </r>
  </si>
  <si>
    <r>
      <t xml:space="preserve">Input </t>
    </r>
    <r>
      <rPr>
        <b/>
        <sz val="10"/>
        <color indexed="8"/>
        <rFont val="Calibri"/>
        <family val="2"/>
      </rPr>
      <t>VSwa</t>
    </r>
    <r>
      <rPr>
        <b/>
        <vertAlign val="subscript"/>
        <sz val="10"/>
        <color indexed="8"/>
        <rFont val="Calibri"/>
        <family val="2"/>
      </rPr>
      <t>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sl</t>
    </r>
    <r>
      <rPr>
        <sz val="10"/>
        <color indexed="8"/>
        <rFont val="Calibri"/>
        <family val="2"/>
      </rPr>
      <t xml:space="preserve"> below</t>
    </r>
  </si>
  <si>
    <r>
      <t xml:space="preserve">Input </t>
    </r>
    <r>
      <rPr>
        <b/>
        <sz val="10"/>
        <color indexed="8"/>
        <rFont val="Calibri"/>
        <family val="2"/>
      </rPr>
      <t>COD</t>
    </r>
    <r>
      <rPr>
        <b/>
        <vertAlign val="subscript"/>
        <sz val="10"/>
        <color indexed="8"/>
        <rFont val="Calibri"/>
        <family val="2"/>
      </rPr>
      <t>psl</t>
    </r>
    <r>
      <rPr>
        <sz val="10"/>
        <color indexed="8"/>
        <rFont val="Calibri"/>
        <family val="2"/>
      </rPr>
      <t xml:space="preserve"> directly, or input </t>
    </r>
    <r>
      <rPr>
        <b/>
        <sz val="10"/>
        <color indexed="8"/>
        <rFont val="Calibri"/>
        <family val="2"/>
      </rPr>
      <t>VS</t>
    </r>
    <r>
      <rPr>
        <b/>
        <vertAlign val="subscript"/>
        <sz val="10"/>
        <color indexed="8"/>
        <rFont val="Calibri"/>
        <family val="2"/>
      </rPr>
      <t>psl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</si>
  <si>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t>
    </r>
    <r>
      <rPr>
        <b/>
        <vertAlign val="subscript"/>
        <sz val="10"/>
        <color indexed="8"/>
        <rFont val="Calibri"/>
        <family val="2"/>
      </rPr>
      <t>wasl</t>
    </r>
    <r>
      <rPr>
        <sz val="10"/>
        <color indexed="8"/>
        <rFont val="Calibri"/>
        <family val="2"/>
      </rPr>
      <t xml:space="preserve"> directly, or input </t>
    </r>
    <r>
      <rPr>
        <b/>
        <sz val="10"/>
        <color indexed="8"/>
        <rFont val="Calibri"/>
        <family val="2"/>
      </rPr>
      <t>VS</t>
    </r>
    <r>
      <rPr>
        <b/>
        <vertAlign val="subscript"/>
        <sz val="10"/>
        <color indexed="8"/>
        <rFont val="Calibri"/>
        <family val="2"/>
      </rPr>
      <t>wasl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</si>
  <si>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CODsl</t>
    </r>
    <r>
      <rPr>
        <sz val="10"/>
        <color indexed="8"/>
        <rFont val="Calibri"/>
        <family val="2"/>
      </rPr>
      <t xml:space="preserve"> directly, or input </t>
    </r>
    <r>
      <rPr>
        <b/>
        <sz val="10"/>
        <color indexed="8"/>
        <rFont val="Calibri"/>
        <family val="2"/>
      </rPr>
      <t>VS</t>
    </r>
    <r>
      <rPr>
        <b/>
        <vertAlign val="subscript"/>
        <sz val="10"/>
        <color indexed="8"/>
        <rFont val="Calibri"/>
        <family val="2"/>
      </rPr>
      <t>sl</t>
    </r>
    <r>
      <rPr>
        <vertAlign val="subscript"/>
        <sz val="10"/>
        <color indexed="8"/>
        <rFont val="Calibri"/>
        <family val="2"/>
      </rPr>
      <t xml:space="preserve"> </t>
    </r>
    <r>
      <rPr>
        <sz val="10"/>
        <color indexed="8"/>
        <rFont val="Calibri"/>
        <family val="2"/>
      </rPr>
      <t>&amp; conversion factor (both above)</t>
    </r>
  </si>
  <si>
    <t>NGER (Measurement) Determination s. 5.31 (1) (a)</t>
  </si>
  <si>
    <t>NGER (Measurement) Determination s. 5.31 (1) (b)</t>
  </si>
  <si>
    <t>&lt;==== For Primary wastewater treatment plants enter Ntrl, Ntro &amp; Noutdisij below to calculate Nin (Do not enter P or Nin) OTHERWISE enter information below (P &amp; Nin) for other treatment plant types</t>
  </si>
  <si>
    <t>PlseIgn</t>
  </si>
  <si>
    <t>&lt;==== Please Ignore</t>
  </si>
  <si>
    <t>Complete worksheet D&amp;C plant 1 or D&amp;C plant 2015</t>
  </si>
  <si>
    <t>Complete worksheets D&amp;C plant 1-4 according to the number of plants at a single facility e.g. if you only have 1 plant at the facility then only fill in D&amp;C plant 1.</t>
  </si>
  <si>
    <t>Populate OSCAR fields with values in column I after filling in worksheet D&amp;C plant 1. You can use copy/paste.</t>
  </si>
  <si>
    <t>Populate OSCAR fields with values in column I after filling in worksheets D&amp;C plant 1-4 as required. You can use copy/paste. The values are combined for all plants at the facility i.e. quantities are summed and factors are averaged by weight of relevant quantities.</t>
  </si>
  <si>
    <t>AFTER data has been entered in this sheet for the plant, use "EERS data entry" worksheet to report into EERS.</t>
  </si>
  <si>
    <t>AFTER data has been entered separately in this sheet for each sub-facility, use sum of data in "EERS data entry" worksheet to report into EERS</t>
  </si>
  <si>
    <t>AFTER data has been inputted for all plants, each in a separate worksheet, use "OSCAR D&amp;C wastewater" worksheet to input combined plant data into OSCAR.</t>
  </si>
  <si>
    <t>Factors</t>
  </si>
  <si>
    <r>
      <rPr>
        <b/>
        <sz val="10"/>
        <rFont val="Calibri"/>
        <family val="2"/>
      </rPr>
      <t>EF</t>
    </r>
    <r>
      <rPr>
        <b/>
        <vertAlign val="subscript"/>
        <sz val="10"/>
        <rFont val="Calibri"/>
        <family val="2"/>
      </rPr>
      <t>secij</t>
    </r>
    <r>
      <rPr>
        <sz val="10"/>
        <rFont val="Calibri"/>
        <family val="2"/>
      </rPr>
      <t xml:space="preserve"> (wastewater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</si>
  <si>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sz val="10"/>
        <rFont val="Calibri"/>
        <family val="2"/>
      </rPr>
      <t>EF</t>
    </r>
    <r>
      <rPr>
        <b/>
        <vertAlign val="subscript"/>
        <sz val="10"/>
        <rFont val="Calibri"/>
        <family val="2"/>
      </rPr>
      <t>disij</t>
    </r>
    <r>
      <rPr>
        <sz val="10"/>
        <rFont val="Calibri"/>
        <family val="2"/>
      </rPr>
      <t xml:space="preserve">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</si>
  <si>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i/>
        <sz val="10"/>
        <rFont val="Calibri"/>
        <family val="2"/>
      </rPr>
      <t>Protein</t>
    </r>
    <r>
      <rPr>
        <sz val="10"/>
        <rFont val="Calibri"/>
        <family val="2"/>
      </rPr>
      <t xml:space="preserve"> is tonnes annual per capita protein intake</t>
    </r>
  </si>
  <si>
    <r>
      <rPr>
        <b/>
        <sz val="10"/>
        <rFont val="Calibri"/>
        <family val="2"/>
      </rPr>
      <t>Frac</t>
    </r>
    <r>
      <rPr>
        <b/>
        <vertAlign val="subscript"/>
        <sz val="10"/>
        <rFont val="Calibri"/>
        <family val="2"/>
      </rPr>
      <t>Pr</t>
    </r>
    <r>
      <rPr>
        <sz val="10"/>
        <rFont val="Calibri"/>
        <family val="2"/>
      </rPr>
      <t xml:space="preserve"> (fraction of nitrogen in protein)</t>
    </r>
  </si>
  <si>
    <r>
      <rPr>
        <b/>
        <sz val="10"/>
        <rFont val="Calibri"/>
        <family val="2"/>
      </rPr>
      <t>VS</t>
    </r>
    <r>
      <rPr>
        <b/>
        <vertAlign val="subscript"/>
        <sz val="10"/>
        <rFont val="Calibri"/>
        <family val="2"/>
      </rPr>
      <t>psl</t>
    </r>
    <r>
      <rPr>
        <sz val="10"/>
        <rFont val="Calibri"/>
        <family val="2"/>
      </rPr>
      <t xml:space="preserve"> conversion factor</t>
    </r>
  </si>
  <si>
    <r>
      <rPr>
        <b/>
        <sz val="10"/>
        <rFont val="Calibri"/>
        <family val="2"/>
      </rPr>
      <t>VS</t>
    </r>
    <r>
      <rPr>
        <b/>
        <vertAlign val="subscript"/>
        <sz val="10"/>
        <rFont val="Calibri"/>
        <family val="2"/>
      </rPr>
      <t>wasl</t>
    </r>
    <r>
      <rPr>
        <sz val="10"/>
        <rFont val="Calibri"/>
        <family val="2"/>
      </rPr>
      <t xml:space="preserve"> conversion factor</t>
    </r>
  </si>
  <si>
    <t>Plant 1</t>
  </si>
  <si>
    <t>Used for single value dropdown</t>
  </si>
  <si>
    <t>Plant 2</t>
  </si>
  <si>
    <t>Plant 3</t>
  </si>
  <si>
    <t>Plant 4</t>
  </si>
  <si>
    <t>1st col outdisijEnv range used for dynamic range dropdown</t>
  </si>
  <si>
    <t>outdisijEnv range in this col used for dynamic range dropdown</t>
  </si>
  <si>
    <t>Efdisij Range used for dynamic range dropdown</t>
  </si>
  <si>
    <t>Discharge Environment</t>
  </si>
  <si>
    <r>
      <rPr>
        <b/>
        <sz val="10"/>
        <color indexed="8"/>
        <rFont val="Calibri"/>
        <family val="2"/>
      </rPr>
      <t>EF</t>
    </r>
    <r>
      <rPr>
        <b/>
        <vertAlign val="subscript"/>
        <sz val="10"/>
        <rFont val="Calibri"/>
        <family val="2"/>
      </rPr>
      <t>disij</t>
    </r>
    <r>
      <rPr>
        <sz val="10"/>
        <rFont val="Calibri"/>
        <family val="2"/>
      </rPr>
      <t xml:space="preserve"> TAB(BLANK) where year &lt; 2012</t>
    </r>
  </si>
  <si>
    <t>outdisijEnv</t>
  </si>
  <si>
    <t>Select from drop-down list</t>
  </si>
  <si>
    <r>
      <t>#NA For EF</t>
    </r>
    <r>
      <rPr>
        <vertAlign val="subscript"/>
        <sz val="10"/>
        <color indexed="10"/>
        <rFont val="Calibri"/>
        <family val="2"/>
      </rPr>
      <t>disij</t>
    </r>
    <r>
      <rPr>
        <sz val="10"/>
        <color indexed="10"/>
        <rFont val="Calibri"/>
        <family val="2"/>
      </rPr>
      <t xml:space="preserve"> please first enter Discharge environment</t>
    </r>
  </si>
  <si>
    <t>3 columns used for vlookup, this row for error condition</t>
  </si>
  <si>
    <r>
      <rPr>
        <b/>
        <sz val="10"/>
        <color indexed="8"/>
        <rFont val="Calibri"/>
        <family val="2"/>
      </rPr>
      <t>EF</t>
    </r>
    <r>
      <rPr>
        <b/>
        <vertAlign val="subscript"/>
        <sz val="10"/>
        <rFont val="Calibri"/>
        <family val="2"/>
      </rPr>
      <t>disij</t>
    </r>
    <r>
      <rPr>
        <sz val="10"/>
        <rFont val="Calibri"/>
        <family val="2"/>
      </rPr>
      <t xml:space="preserve"> Enclosed waters</t>
    </r>
  </si>
  <si>
    <t>Vlookup</t>
  </si>
  <si>
    <t>Enclosed waters</t>
  </si>
  <si>
    <r>
      <rPr>
        <b/>
        <sz val="10"/>
        <rFont val="Calibri"/>
        <family val="2"/>
      </rPr>
      <t>EF</t>
    </r>
    <r>
      <rPr>
        <b/>
        <vertAlign val="subscript"/>
        <sz val="10"/>
        <rFont val="Calibri"/>
        <family val="2"/>
      </rPr>
      <t>disij</t>
    </r>
    <r>
      <rPr>
        <sz val="10"/>
        <rFont val="Calibri"/>
        <family val="2"/>
      </rPr>
      <t xml:space="preserve"> Enclosed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</si>
  <si>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3 columns used for vlookup</t>
  </si>
  <si>
    <r>
      <rPr>
        <b/>
        <sz val="10"/>
        <color indexed="8"/>
        <rFont val="Calibri"/>
        <family val="2"/>
      </rPr>
      <t>EF</t>
    </r>
    <r>
      <rPr>
        <b/>
        <vertAlign val="subscript"/>
        <sz val="10"/>
        <rFont val="Calibri"/>
        <family val="2"/>
      </rPr>
      <t>disij</t>
    </r>
    <r>
      <rPr>
        <sz val="10"/>
        <rFont val="Calibri"/>
        <family val="2"/>
      </rPr>
      <t xml:space="preserve"> Estuarine waters</t>
    </r>
  </si>
  <si>
    <t>Estuarine waters</t>
  </si>
  <si>
    <r>
      <rPr>
        <b/>
        <sz val="10"/>
        <rFont val="Calibri"/>
        <family val="2"/>
      </rPr>
      <t>EF</t>
    </r>
    <r>
      <rPr>
        <b/>
        <vertAlign val="subscript"/>
        <sz val="10"/>
        <rFont val="Calibri"/>
        <family val="2"/>
      </rPr>
      <t>disij</t>
    </r>
    <r>
      <rPr>
        <sz val="10"/>
        <rFont val="Calibri"/>
        <family val="2"/>
      </rPr>
      <t xml:space="preserve"> Estuarine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</si>
  <si>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r>
      <rPr>
        <b/>
        <sz val="10"/>
        <color indexed="8"/>
        <rFont val="Calibri"/>
        <family val="2"/>
      </rPr>
      <t>EF</t>
    </r>
    <r>
      <rPr>
        <b/>
        <vertAlign val="subscript"/>
        <sz val="10"/>
        <rFont val="Calibri"/>
        <family val="2"/>
      </rPr>
      <t>disij</t>
    </r>
    <r>
      <rPr>
        <sz val="10"/>
        <rFont val="Calibri"/>
        <family val="2"/>
      </rPr>
      <t xml:space="preserve"> Open coastal waters</t>
    </r>
  </si>
  <si>
    <t>Open coastal waters</t>
  </si>
  <si>
    <r>
      <rPr>
        <b/>
        <sz val="10"/>
        <rFont val="Calibri"/>
        <family val="2"/>
      </rPr>
      <t>EF</t>
    </r>
    <r>
      <rPr>
        <b/>
        <vertAlign val="subscript"/>
        <sz val="10"/>
        <rFont val="Calibri"/>
        <family val="2"/>
      </rPr>
      <t>disij</t>
    </r>
    <r>
      <rPr>
        <sz val="10"/>
        <rFont val="Calibri"/>
        <family val="2"/>
      </rPr>
      <t xml:space="preserve"> Open coastal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</si>
  <si>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Protein1</t>
  </si>
  <si>
    <t>managed aerobic treatment: 0</t>
  </si>
  <si>
    <t>unmanaged aerobic treatment: 0.3</t>
  </si>
  <si>
    <t>anaerobic digester/reactor: 0.8</t>
  </si>
  <si>
    <t>shallow anaerobic lagoon (&lt;2 metres): 0.2</t>
  </si>
  <si>
    <t>deep anaerobic lagoon (&gt;2 metres): 0.8</t>
  </si>
  <si>
    <t>managed aerobic treatment</t>
  </si>
  <si>
    <t>unmanaged aerobic treatment</t>
  </si>
  <si>
    <t>anaerobic digester/reactor</t>
  </si>
  <si>
    <t>shallow anaerobic lagoon (&lt;2 metres)</t>
  </si>
  <si>
    <t>deep anaerobic lagoon (&gt;2 metres)</t>
  </si>
  <si>
    <t>&lt;2011</t>
  </si>
  <si>
    <t>Row</t>
  </si>
  <si>
    <t>differences from base year</t>
  </si>
  <si>
    <t>base year</t>
  </si>
  <si>
    <t>Parameter titles</t>
  </si>
  <si>
    <t>Methane</t>
  </si>
  <si>
    <t>if green same as base year, if orange different title applies</t>
  </si>
  <si>
    <t>Quantity in tonnes of COD per capita of wastewater using a default of 0.0585 tonnes per person (DCw)</t>
  </si>
  <si>
    <t>Tonnes, chemical oxygen demand (COD) in wastewater entering the plant (CODw)</t>
  </si>
  <si>
    <t>The tonnes of COD in wastewater entering the sub facility (CODwz)</t>
  </si>
  <si>
    <t>-</t>
  </si>
  <si>
    <t>Tonnes, estimated volatile solids in the primary sludge (VSpsl)</t>
  </si>
  <si>
    <t>The estimated volatile solids in the primary sludge (tonnes) (VSpslz)</t>
  </si>
  <si>
    <r>
      <rPr>
        <b/>
        <sz val="10"/>
        <color indexed="8"/>
        <rFont val="Calibri"/>
        <family val="2"/>
      </rPr>
      <t>VS</t>
    </r>
    <r>
      <rPr>
        <b/>
        <vertAlign val="subscript"/>
        <sz val="10"/>
        <color indexed="8"/>
        <rFont val="Calibri"/>
        <family val="2"/>
      </rPr>
      <t>sl</t>
    </r>
    <r>
      <rPr>
        <sz val="10"/>
        <rFont val="Calibri"/>
        <family val="2"/>
      </rPr>
      <t xml:space="preserve"> (tonnes volatile solids in sludge removed)</t>
    </r>
  </si>
  <si>
    <t>Tonnes, estimated volatile solids in the waste activated sludge (VSwasl)</t>
  </si>
  <si>
    <t>The estimated volatile solids in the waste activated sludge (tonnes) (Vswaslz)</t>
  </si>
  <si>
    <r>
      <t>Conversion factor (</t>
    </r>
    <r>
      <rPr>
        <b/>
        <sz val="10"/>
        <color indexed="8"/>
        <rFont val="Calibri"/>
        <family val="2"/>
      </rPr>
      <t>VS</t>
    </r>
    <r>
      <rPr>
        <b/>
        <vertAlign val="subscript"/>
        <sz val="10"/>
        <rFont val="Calibri"/>
        <family val="2"/>
      </rPr>
      <t>psl</t>
    </r>
    <r>
      <rPr>
        <sz val="10"/>
        <rFont val="Calibri"/>
        <family val="2"/>
      </rPr>
      <t xml:space="preserve"> ===&gt; </t>
    </r>
    <r>
      <rPr>
        <b/>
        <sz val="10"/>
        <rFont val="Calibri"/>
        <family val="2"/>
      </rPr>
      <t>COD</t>
    </r>
    <r>
      <rPr>
        <b/>
        <vertAlign val="subscript"/>
        <sz val="10"/>
        <rFont val="Calibri"/>
        <family val="2"/>
      </rPr>
      <t>psl</t>
    </r>
    <r>
      <rPr>
        <sz val="10"/>
        <rFont val="Calibri"/>
        <family val="2"/>
      </rPr>
      <t>) (default = 1.99)</t>
    </r>
  </si>
  <si>
    <r>
      <t>Conversion factor (</t>
    </r>
    <r>
      <rPr>
        <b/>
        <sz val="10"/>
        <rFont val="Calibri"/>
        <family val="2"/>
      </rPr>
      <t>VS</t>
    </r>
    <r>
      <rPr>
        <b/>
        <vertAlign val="subscript"/>
        <sz val="10"/>
        <rFont val="Calibri"/>
        <family val="2"/>
      </rPr>
      <t>pslz</t>
    </r>
    <r>
      <rPr>
        <sz val="10"/>
        <rFont val="Calibri"/>
        <family val="2"/>
      </rPr>
      <t xml:space="preserve"> ===&gt; </t>
    </r>
    <r>
      <rPr>
        <b/>
        <sz val="10"/>
        <rFont val="Calibri"/>
        <family val="2"/>
      </rPr>
      <t>COD</t>
    </r>
    <r>
      <rPr>
        <b/>
        <vertAlign val="subscript"/>
        <sz val="10"/>
        <rFont val="Calibri"/>
        <family val="2"/>
      </rPr>
      <t>pslz</t>
    </r>
    <r>
      <rPr>
        <sz val="10"/>
        <rFont val="Calibri"/>
        <family val="2"/>
      </rPr>
      <t>) (default = 1.99)</t>
    </r>
  </si>
  <si>
    <r>
      <t>Conversion factor (</t>
    </r>
    <r>
      <rPr>
        <b/>
        <sz val="10"/>
        <color indexed="8"/>
        <rFont val="Calibri"/>
        <family val="2"/>
      </rPr>
      <t>VS</t>
    </r>
    <r>
      <rPr>
        <b/>
        <vertAlign val="subscript"/>
        <sz val="10"/>
        <color indexed="8"/>
        <rFont val="Calibri"/>
        <family val="2"/>
      </rPr>
      <t>sl</t>
    </r>
    <r>
      <rPr>
        <sz val="10"/>
        <rFont val="Calibri"/>
        <family val="2"/>
      </rPr>
      <t xml:space="preserve"> ===&gt; </t>
    </r>
    <r>
      <rPr>
        <b/>
        <sz val="10"/>
        <rFont val="Calibri"/>
        <family val="2"/>
      </rPr>
      <t>COD</t>
    </r>
    <r>
      <rPr>
        <b/>
        <vertAlign val="subscript"/>
        <sz val="10"/>
        <rFont val="Calibri"/>
        <family val="2"/>
      </rPr>
      <t>sl</t>
    </r>
    <r>
      <rPr>
        <sz val="10"/>
        <rFont val="Calibri"/>
        <family val="2"/>
      </rPr>
      <t>) (default = 1.48)</t>
    </r>
  </si>
  <si>
    <r>
      <t>Conversion factor (</t>
    </r>
    <r>
      <rPr>
        <b/>
        <sz val="10"/>
        <color indexed="8"/>
        <rFont val="Calibri"/>
        <family val="2"/>
      </rPr>
      <t>VS</t>
    </r>
    <r>
      <rPr>
        <b/>
        <vertAlign val="subscript"/>
        <sz val="10"/>
        <rFont val="Calibri"/>
        <family val="2"/>
      </rPr>
      <t>wasl</t>
    </r>
    <r>
      <rPr>
        <sz val="10"/>
        <rFont val="Calibri"/>
        <family val="2"/>
      </rPr>
      <t xml:space="preserve"> ===&gt;</t>
    </r>
    <r>
      <rPr>
        <b/>
        <sz val="10"/>
        <rFont val="Calibri"/>
        <family val="2"/>
      </rPr>
      <t xml:space="preserve"> COD</t>
    </r>
    <r>
      <rPr>
        <b/>
        <vertAlign val="subscript"/>
        <sz val="10"/>
        <rFont val="Calibri"/>
        <family val="2"/>
      </rPr>
      <t>wasl</t>
    </r>
    <r>
      <rPr>
        <sz val="10"/>
        <rFont val="Calibri"/>
        <family val="2"/>
      </rPr>
      <t>) (default = 1.48)</t>
    </r>
  </si>
  <si>
    <r>
      <t>Conversion factor (</t>
    </r>
    <r>
      <rPr>
        <b/>
        <sz val="10"/>
        <rFont val="Calibri"/>
        <family val="2"/>
      </rPr>
      <t>VS</t>
    </r>
    <r>
      <rPr>
        <b/>
        <vertAlign val="subscript"/>
        <sz val="10"/>
        <rFont val="Calibri"/>
        <family val="2"/>
      </rPr>
      <t>waslz</t>
    </r>
    <r>
      <rPr>
        <sz val="10"/>
        <rFont val="Calibri"/>
        <family val="2"/>
      </rPr>
      <t xml:space="preserve"> ===&gt;</t>
    </r>
    <r>
      <rPr>
        <b/>
        <sz val="10"/>
        <rFont val="Calibri"/>
        <family val="2"/>
      </rPr>
      <t xml:space="preserve"> COD</t>
    </r>
    <r>
      <rPr>
        <b/>
        <vertAlign val="subscript"/>
        <sz val="10"/>
        <rFont val="Calibri"/>
        <family val="2"/>
      </rPr>
      <t>waslz</t>
    </r>
    <r>
      <rPr>
        <sz val="10"/>
        <rFont val="Calibri"/>
        <family val="2"/>
      </rPr>
      <t>) (default = 1.48)</t>
    </r>
  </si>
  <si>
    <t>Tonnes, quantity of COD removed as primary sludge from wastewater and treated in the plant (CODpsl)</t>
  </si>
  <si>
    <t>The tonnes of COD removed as primary sludge from wastewater and treated in the sub facility (CODpslz)</t>
  </si>
  <si>
    <r>
      <rPr>
        <b/>
        <sz val="10"/>
        <color indexed="8"/>
        <rFont val="Calibri"/>
        <family val="2"/>
      </rPr>
      <t>COD</t>
    </r>
    <r>
      <rPr>
        <b/>
        <vertAlign val="subscript"/>
        <sz val="10"/>
        <rFont val="Calibri"/>
        <family val="2"/>
      </rPr>
      <t xml:space="preserve">sl </t>
    </r>
    <r>
      <rPr>
        <sz val="10"/>
        <rFont val="Calibri"/>
        <family val="2"/>
      </rPr>
      <t>(tonnes COD sludge removed)</t>
    </r>
  </si>
  <si>
    <t>Tonnes, quantity of COD removed as waste activated sludge from wastewater and treated in the plant (CODwasl)</t>
  </si>
  <si>
    <t>The tonnes of COD removed as waste activated sludge from wastewater and treated in the sub facility (CODwaslz)</t>
  </si>
  <si>
    <t>Tonnes, quantity of COD removed as sludge from wastewater and treated in the plant (CODsl)</t>
  </si>
  <si>
    <t>The tonnes of COD removed as sludge from wastewater and treated in the sub facility (CODslz)</t>
  </si>
  <si>
    <t>Tonnes, quantity of COD in effluent leaving the plant (CODeff)</t>
  </si>
  <si>
    <t>The tonnes of COD in effluent leaving the sub facility (CODeffz)</t>
  </si>
  <si>
    <t>Tonnes, quantity of COD in sludge transferred out of the plant and removed to landfill (CODtrl)</t>
  </si>
  <si>
    <t>The tonnes of COD in sludge transferred out of the sub facility and removed to landfill (CODtrlz)</t>
  </si>
  <si>
    <t>Tonnes, quantity of COD in sludge transferred out of the plant and removed to a site other than landfill (CODtro)</t>
  </si>
  <si>
    <t>The tonnes of COD in sludge transferred out of the sub facility and removed to a site other than landfill (CODtroz)</t>
  </si>
  <si>
    <t>Methane correction factor for wastewater treated at the plant (MCFww)</t>
  </si>
  <si>
    <t>The methane correction factor for wastewater treated at the sub facility (MCFwwz )</t>
  </si>
  <si>
    <t>Methane correction factor for sludge treated at the plant (MCFsl)</t>
  </si>
  <si>
    <t>The methane correction factor for sludge treated at the sub facility (MCFslz)</t>
  </si>
  <si>
    <t>Quantity of methane, in cubic metres, in sludge biogas captured for combustion by the plant (Qcap)</t>
  </si>
  <si>
    <t>The quantity of methane, in cubic metres, in sludge biogas that is captured for combustion by the sub facility (Qcapz)</t>
  </si>
  <si>
    <t>Quantity of methane, in cubic metres, in sludge biogas flared during the year by the plant (Qflared)</t>
  </si>
  <si>
    <t>The quantity of methane, in cubic metres, in sludge biogas flared by the sub facility (Qflaredz)</t>
  </si>
  <si>
    <t>Quantity of methane, in cubic metres, in sludge biogas transferred out of the plant (Qtr)</t>
  </si>
  <si>
    <t>The quantity of methane, in cubic metres, in sludge biogas transferred out of the plant during the reporting year by the sub facility (Qtrz)</t>
  </si>
  <si>
    <t>Default methane emission factor for wastewater with a value of 6.3 CO2-e tonnes per tonne COD (Efwij)</t>
  </si>
  <si>
    <t>The default methane emission factor for wastewater with a value of 6.3 tCO2-e per tonne of COD (Efwijz)</t>
  </si>
  <si>
    <t>Default methane emission factor for sludge with a value of 6.3 CO2-e tonnes per tonne COD (sludge) (EFslij)</t>
  </si>
  <si>
    <t>The default methane emission factor for sludge with a value of 6.3 tCO2-e per tonne of COD (sludge) (Efslijz)</t>
  </si>
  <si>
    <t>Conversion of methane to t CO2-e using 6.784 x 10-4 x 25</t>
  </si>
  <si>
    <t>Nitrous oxide</t>
  </si>
  <si>
    <t>Primary wastewater treatment plant</t>
  </si>
  <si>
    <r>
      <rPr>
        <b/>
        <sz val="10"/>
        <rFont val="Calibri"/>
        <family val="2"/>
      </rPr>
      <t>T</t>
    </r>
    <r>
      <rPr>
        <sz val="10"/>
        <rFont val="Calibri"/>
        <family val="2"/>
      </rPr>
      <t>onnes of nitrogen entering the plant</t>
    </r>
  </si>
  <si>
    <t>Other kind of wastewater treatment plant</t>
  </si>
  <si>
    <r>
      <rPr>
        <b/>
        <sz val="10"/>
        <color indexed="8"/>
        <rFont val="Calibri"/>
        <family val="2"/>
      </rPr>
      <t>P</t>
    </r>
    <r>
      <rPr>
        <sz val="10"/>
        <color indexed="8"/>
        <rFont val="Calibri"/>
        <family val="2"/>
      </rPr>
      <t>opulation serviced by the plant during the year (P)</t>
    </r>
  </si>
  <si>
    <r>
      <rPr>
        <b/>
        <sz val="10"/>
        <color indexed="8"/>
        <rFont val="Calibri"/>
        <family val="2"/>
      </rPr>
      <t>A</t>
    </r>
    <r>
      <rPr>
        <sz val="10"/>
        <rFont val="Calibri"/>
        <family val="2"/>
      </rPr>
      <t>nnual per capita protein intake of the population being served by the plant in tonnes (Protein)</t>
    </r>
  </si>
  <si>
    <t>Fraction of nitrogen in protein(FracPr)</t>
  </si>
  <si>
    <r>
      <rPr>
        <b/>
        <sz val="10"/>
        <color indexed="8"/>
        <rFont val="Calibri"/>
        <family val="2"/>
      </rPr>
      <t>Q</t>
    </r>
    <r>
      <rPr>
        <sz val="10"/>
        <color indexed="8"/>
        <rFont val="Calibri"/>
        <family val="2"/>
      </rPr>
      <t>uantity of nitrogen entering the plant in tonnes (Nin) (Method 1)</t>
    </r>
  </si>
  <si>
    <t>Tonnes of nitrogen in sludge transferred out of the plant and removed to landfill (Ntrl)</t>
  </si>
  <si>
    <r>
      <rPr>
        <b/>
        <sz val="10"/>
        <rFont val="Calibri"/>
        <family val="2"/>
      </rPr>
      <t>Tonnes</t>
    </r>
    <r>
      <rPr>
        <sz val="10"/>
        <rFont val="Calibri"/>
        <family val="2"/>
      </rPr>
      <t xml:space="preserve"> of nitrogen in sludge transferred out of the plant and removed to a site other than landfill (Ntro)</t>
    </r>
  </si>
  <si>
    <t>Emission factor for wastewater treatment (Efsecij)</t>
  </si>
  <si>
    <t>Tonnes nitrogen in effluent (Nout)</t>
  </si>
  <si>
    <t>Tonnes of nitrogen in effluent - Enclosed waters (Noutdisij)</t>
  </si>
  <si>
    <r>
      <rPr>
        <sz val="10"/>
        <rFont val="Calibri"/>
        <family val="2"/>
      </rPr>
      <t>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 (Efdisij)</t>
    </r>
  </si>
  <si>
    <t>Tonnes of nitrogen in effluent - Enclosed waters (EFdisij)</t>
  </si>
  <si>
    <t>Tonnes of nitrogen in effluent - Estuarine waters (Noutdisij)</t>
  </si>
  <si>
    <t>Tonnes of nitrogen in effluent - Estuarine waters (EFdisij)</t>
  </si>
  <si>
    <t>Tonnes of nitrogen in effluent - Open coastal waters (Noutdisij)</t>
  </si>
  <si>
    <t>Tonnes of nitrogen in effluent - Enclosed waters (Efdisij)</t>
  </si>
  <si>
    <t>OSCAR D&amp;C wastewater sheet</t>
  </si>
  <si>
    <t>&lt;===== Please Ignore this entry field</t>
  </si>
  <si>
    <r>
      <rPr>
        <b/>
        <sz val="11"/>
        <rFont val="Calibri"/>
        <family val="2"/>
        <scheme val="minor"/>
      </rPr>
      <t>Important notice:</t>
    </r>
    <r>
      <rPr>
        <sz val="11"/>
        <rFont val="Calibri"/>
        <family val="2"/>
        <scheme val="minor"/>
      </rPr>
      <t xml:space="preserve"> </t>
    </r>
    <r>
      <rPr>
        <i/>
        <sz val="11"/>
        <rFont val="Calibri"/>
        <family val="2"/>
        <scheme val="minor"/>
      </rPr>
      <t xml:space="preserve">
</t>
    </r>
    <r>
      <rPr>
        <sz val="11"/>
        <rFont val="Calibri"/>
        <family val="2"/>
        <scheme val="minor"/>
      </rPr>
      <t xml:space="preserve">The National Greenhouse and Energy Reporting Wastewater Calculator (Domestic &amp; Commercial) Calculator (the Calculator) has been developed by the Clean Energy Regulator (the agency) to assist entities to comply with their reporting obligations under the National Greenhouse and Energy Reporting Act 2007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in the Calculator.
This Calculator (version 1.8) is valid for the 2025-2026 reporting year and is valid for subsequent reporting years until a newer calculator has been made available.  Reporters must check the agency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agency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agency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agency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agency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r>
    <r>
      <rPr>
        <i/>
        <sz val="11"/>
        <rFont val="Calibri"/>
        <family val="2"/>
        <scheme val="minor"/>
      </rPr>
      <t xml:space="preserve">
</t>
    </r>
    <r>
      <rPr>
        <sz val="11"/>
        <rFont val="Calibri"/>
        <family val="2"/>
        <scheme val="minor"/>
      </rPr>
      <t xml:space="preserve">
</t>
    </r>
  </si>
  <si>
    <t>© Commonwealth of Australia 2026</t>
  </si>
  <si>
    <r>
      <t>Tonnes, quantity of COD in sludge transferred out of the plant to a biochar production facility (COD</t>
    </r>
    <r>
      <rPr>
        <vertAlign val="subscript"/>
        <sz val="11"/>
        <color rgb="FF000000"/>
        <rFont val="Calibri"/>
        <family val="2"/>
        <scheme val="minor"/>
      </rPr>
      <t>trb</t>
    </r>
    <r>
      <rPr>
        <sz val="11"/>
        <color rgb="FF000000"/>
        <rFont val="Calibri"/>
        <family val="2"/>
        <scheme val="minor"/>
      </rPr>
      <t>)</t>
    </r>
  </si>
  <si>
    <r>
      <t>Tonnes, quantity of COD in sludge transferred out of the plant and removed to a site other than landfill or a biochar production facility (COD</t>
    </r>
    <r>
      <rPr>
        <vertAlign val="subscript"/>
        <sz val="11"/>
        <color rgb="FF000000"/>
        <rFont val="Calibri"/>
        <family val="2"/>
        <scheme val="minor"/>
      </rPr>
      <t>tro</t>
    </r>
    <r>
      <rPr>
        <sz val="11"/>
        <color rgb="FF000000"/>
        <rFont val="Calibri"/>
        <family val="2"/>
        <scheme val="minor"/>
      </rPr>
      <t>)</t>
    </r>
  </si>
  <si>
    <r>
      <t>The tonnes of COD in sludge transferred out of the sub facility and removed to a biochar production facility (COD</t>
    </r>
    <r>
      <rPr>
        <vertAlign val="subscript"/>
        <sz val="11"/>
        <rFont val="Calibri"/>
        <family val="2"/>
        <scheme val="minor"/>
      </rPr>
      <t>trbz</t>
    </r>
    <r>
      <rPr>
        <sz val="11"/>
        <rFont val="Calibri"/>
        <family val="2"/>
        <scheme val="minor"/>
      </rPr>
      <t>)</t>
    </r>
  </si>
  <si>
    <r>
      <t>The tonnes of COD in sludge transferred out of the sub facility and removed to a site other than landfill or a biochar production facility (COD</t>
    </r>
    <r>
      <rPr>
        <vertAlign val="subscript"/>
        <sz val="11"/>
        <rFont val="Calibri"/>
        <family val="2"/>
        <scheme val="minor"/>
      </rPr>
      <t>troz</t>
    </r>
    <r>
      <rPr>
        <sz val="11"/>
        <rFont val="Calibri"/>
        <family val="2"/>
        <scheme val="minor"/>
      </rPr>
      <t>)</t>
    </r>
  </si>
  <si>
    <r>
      <t>the tonnes of COD in sludge transferred out of the plant to a biochar production facility (COB</t>
    </r>
    <r>
      <rPr>
        <vertAlign val="subscript"/>
        <sz val="11"/>
        <rFont val="Calibri"/>
        <family val="2"/>
        <scheme val="minor"/>
      </rPr>
      <t>trb</t>
    </r>
    <r>
      <rPr>
        <sz val="11"/>
        <rFont val="Calibri"/>
        <family val="2"/>
        <scheme val="minor"/>
      </rPr>
      <t>)</t>
    </r>
  </si>
  <si>
    <r>
      <t>the tonnes of COD in sludge transferred off site and disposed of at a site other than a landfill facility or biochar production facility (COD</t>
    </r>
    <r>
      <rPr>
        <vertAlign val="subscript"/>
        <sz val="11"/>
        <rFont val="Calibri"/>
        <family val="2"/>
        <scheme val="minor"/>
      </rPr>
      <t>tro</t>
    </r>
    <r>
      <rPr>
        <sz val="11"/>
        <rFont val="Calibri"/>
        <family val="2"/>
        <scheme val="minor"/>
      </rPr>
      <t>)</t>
    </r>
  </si>
  <si>
    <r>
      <t>the tonnes of COD in sludge transferred offsite to a site other than a landfill facility or a biochar production facility (COD</t>
    </r>
    <r>
      <rPr>
        <vertAlign val="subscript"/>
        <sz val="12"/>
        <rFont val="Calibri"/>
        <family val="2"/>
        <scheme val="minor"/>
      </rPr>
      <t>troz</t>
    </r>
    <r>
      <rPr>
        <sz val="12"/>
        <rFont val="Calibri"/>
        <family val="2"/>
        <scheme val="minor"/>
      </rPr>
      <t>)</t>
    </r>
  </si>
  <si>
    <r>
      <t>the tonnes of COD in sludge transferred offsite and disposed of at a landfill facility (COD</t>
    </r>
    <r>
      <rPr>
        <vertAlign val="subscript"/>
        <sz val="12"/>
        <rFont val="Calibri"/>
        <family val="2"/>
        <scheme val="minor"/>
      </rPr>
      <t>trlz</t>
    </r>
    <r>
      <rPr>
        <sz val="12"/>
        <rFont val="Calibri"/>
        <family val="2"/>
        <scheme val="minor"/>
      </rPr>
      <t>)</t>
    </r>
  </si>
  <si>
    <r>
      <t>the tonnes of COD in sludge transferred out of the plant to a biochar production facility (COD</t>
    </r>
    <r>
      <rPr>
        <vertAlign val="subscript"/>
        <sz val="12"/>
        <rFont val="Calibri"/>
        <family val="2"/>
        <scheme val="minor"/>
      </rPr>
      <t>trbz</t>
    </r>
    <r>
      <rPr>
        <sz val="12"/>
        <rFont val="Calibri"/>
        <family val="2"/>
        <scheme val="minor"/>
      </rPr>
      <t>)</t>
    </r>
  </si>
  <si>
    <t>Wastewater Calculator (Domestic &amp; Commercial) © Commonwealth of Australia 2026.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</si>
  <si>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(2026) Clean Energy Regulator.</t>
  </si>
  <si>
    <t>About this calculator
Title - Wastewater Calculator (Domestic &amp; Commercial)
Version - 1.8 - July 2026
Author - The Clean Energy Regulator</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</si>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</sst>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
    <numFmt numFmtId="167" formatCode="0.00;0.00;"/>
    <numFmt numFmtId="168" formatCode="0.00000"/>
    <numFmt numFmtId="169" formatCode="0.000000"/>
    <numFmt numFmtId="170" formatCode="0.0000000"/>
  </numFmts>
  <fonts count="12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color indexed="8"/>
      <name val="Calibri"/>
      <family val="2"/>
    </font>
    <font>
      <b/>
      <sz val="10"/>
      <name val="Arial"/>
      <family val="2"/>
    </font>
    <font>
      <sz val="12"/>
      <name val="Arial"/>
      <family val="2"/>
    </font>
    <font>
      <b/>
      <sz val="11"/>
      <color indexed="8"/>
      <name val="Calibri"/>
      <family val="2"/>
    </font>
    <font>
      <sz val="10"/>
      <color indexed="8"/>
      <name val="Calibri"/>
      <family val="2"/>
    </font>
    <font>
      <vertAlign val="subscript"/>
      <sz val="10"/>
      <color indexed="8"/>
      <name val="Calibri"/>
      <family val="2"/>
    </font>
    <font>
      <vertAlign val="subscript"/>
      <sz val="11"/>
      <color indexed="8"/>
      <name val="Calibri"/>
      <family val="2"/>
    </font>
    <font>
      <sz val="24"/>
      <name val="Arial"/>
      <family val="2"/>
    </font>
    <font>
      <b/>
      <sz val="14"/>
      <color indexed="8"/>
      <name val="Calibri"/>
      <family val="2"/>
    </font>
    <font>
      <b/>
      <vertAlign val="subscript"/>
      <sz val="14"/>
      <color indexed="8"/>
      <name val="Calibri"/>
      <family val="2"/>
    </font>
    <font>
      <b/>
      <u/>
      <sz val="14"/>
      <color indexed="8"/>
      <name val="Calibri"/>
      <family val="2"/>
    </font>
    <font>
      <b/>
      <u/>
      <vertAlign val="subscript"/>
      <sz val="14"/>
      <color indexed="8"/>
      <name val="Calibri"/>
      <family val="2"/>
    </font>
    <font>
      <b/>
      <sz val="17"/>
      <name val="Calibri"/>
      <family val="2"/>
    </font>
    <font>
      <sz val="17"/>
      <name val="Calibri"/>
      <family val="2"/>
    </font>
    <font>
      <sz val="8"/>
      <name val="Arial"/>
      <family val="2"/>
    </font>
    <font>
      <u/>
      <sz val="12"/>
      <color indexed="12"/>
      <name val="MS Sans Serif"/>
      <family val="2"/>
    </font>
    <font>
      <sz val="10"/>
      <name val="Calibri"/>
      <family val="2"/>
    </font>
    <font>
      <vertAlign val="subscript"/>
      <sz val="10"/>
      <name val="Calibri"/>
      <family val="2"/>
    </font>
    <font>
      <vertAlign val="subscript"/>
      <sz val="10"/>
      <color indexed="10"/>
      <name val="Calibri"/>
      <family val="2"/>
    </font>
    <font>
      <sz val="10"/>
      <color indexed="10"/>
      <name val="Calibri"/>
      <family val="2"/>
    </font>
    <font>
      <sz val="11"/>
      <name val="Calibri"/>
      <family val="2"/>
    </font>
    <font>
      <b/>
      <sz val="11"/>
      <name val="Calibri"/>
      <family val="2"/>
    </font>
    <font>
      <b/>
      <sz val="10"/>
      <name val="Calibri"/>
      <family val="2"/>
    </font>
    <font>
      <b/>
      <sz val="10"/>
      <color indexed="8"/>
      <name val="Calibri"/>
      <family val="2"/>
    </font>
    <font>
      <b/>
      <sz val="12"/>
      <name val="Calibri"/>
      <family val="2"/>
    </font>
    <font>
      <b/>
      <vertAlign val="subscript"/>
      <sz val="12"/>
      <name val="Calibri"/>
      <family val="2"/>
    </font>
    <font>
      <b/>
      <vertAlign val="subscript"/>
      <sz val="10"/>
      <name val="Calibri"/>
      <family val="2"/>
    </font>
    <font>
      <b/>
      <i/>
      <sz val="10"/>
      <name val="Calibri"/>
      <family val="2"/>
    </font>
    <font>
      <b/>
      <vertAlign val="subscript"/>
      <sz val="10"/>
      <color indexed="8"/>
      <name val="Calibri"/>
      <family val="2"/>
    </font>
    <font>
      <b/>
      <vertAlign val="superscript"/>
      <sz val="12"/>
      <name val="Calibri"/>
      <family val="2"/>
    </font>
    <font>
      <b/>
      <sz val="11"/>
      <name val="Arial"/>
      <family val="2"/>
    </font>
    <font>
      <i/>
      <sz val="10"/>
      <name val="Arial"/>
      <family val="2"/>
    </font>
    <font>
      <sz val="11"/>
      <name val="Arial"/>
      <family val="2"/>
    </font>
    <font>
      <sz val="11"/>
      <color theme="1"/>
      <name val="Calibri"/>
      <family val="2"/>
      <scheme val="minor"/>
    </font>
    <font>
      <sz val="11"/>
      <color rgb="FF9C0006"/>
      <name val="Calibri"/>
      <family val="2"/>
      <scheme val="minor"/>
    </font>
    <font>
      <sz val="11"/>
      <color rgb="FF006100"/>
      <name val="Calibri"/>
      <family val="2"/>
      <scheme val="minor"/>
    </font>
    <font>
      <u/>
      <sz val="11"/>
      <color theme="10"/>
      <name val="Calibri"/>
      <family val="2"/>
    </font>
    <font>
      <b/>
      <sz val="11"/>
      <color theme="1"/>
      <name val="Calibri"/>
      <family val="2"/>
      <scheme val="minor"/>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sz val="10"/>
      <color rgb="FF000000"/>
      <name val="Calibri"/>
      <family val="2"/>
      <scheme val="minor"/>
    </font>
    <font>
      <sz val="10"/>
      <color rgb="FF000000"/>
      <name val="Arial"/>
      <family val="2"/>
    </font>
    <font>
      <sz val="12"/>
      <color rgb="FF000000"/>
      <name val="Calibri"/>
      <family val="2"/>
      <scheme val="minor"/>
    </font>
    <font>
      <sz val="12"/>
      <color rgb="FF000000"/>
      <name val="Calibri"/>
      <family val="2"/>
    </font>
    <font>
      <b/>
      <sz val="17"/>
      <color rgb="FF000000"/>
      <name val="Calibri"/>
      <family val="2"/>
      <scheme val="minor"/>
    </font>
    <font>
      <b/>
      <sz val="18"/>
      <color rgb="FF000000"/>
      <name val="Calibri"/>
      <family val="2"/>
      <scheme val="minor"/>
    </font>
    <font>
      <b/>
      <sz val="16"/>
      <color rgb="FF000000"/>
      <name val="Calibri"/>
      <family val="2"/>
      <scheme val="minor"/>
    </font>
    <font>
      <b/>
      <sz val="12"/>
      <color rgb="FF000000"/>
      <name val="Calibri"/>
      <family val="2"/>
      <scheme val="minor"/>
    </font>
    <font>
      <sz val="11"/>
      <color rgb="FF000000"/>
      <name val="Calibri"/>
      <family val="2"/>
      <scheme val="minor"/>
    </font>
    <font>
      <i/>
      <sz val="11"/>
      <color theme="1"/>
      <name val="Calibri"/>
      <family val="2"/>
      <scheme val="minor"/>
    </font>
    <font>
      <sz val="11"/>
      <color rgb="FF000000"/>
      <name val="Calibri"/>
      <family val="2"/>
    </font>
    <font>
      <sz val="10"/>
      <color theme="1"/>
      <name val="Calibri"/>
      <family val="2"/>
      <scheme val="minor"/>
    </font>
    <font>
      <sz val="11"/>
      <name val="Calibri"/>
      <family val="2"/>
      <scheme val="minor"/>
    </font>
    <font>
      <sz val="10"/>
      <color rgb="FF000000"/>
      <name val="Verdana"/>
      <family val="2"/>
    </font>
    <font>
      <b/>
      <u/>
      <sz val="12"/>
      <color theme="1"/>
      <name val="Calibri"/>
      <family val="2"/>
    </font>
    <font>
      <b/>
      <sz val="10"/>
      <color rgb="FF000000"/>
      <name val="Calibri"/>
      <family val="2"/>
      <scheme val="minor"/>
    </font>
    <font>
      <sz val="10"/>
      <color rgb="FF000000"/>
      <name val="Calibri"/>
      <family val="2"/>
    </font>
    <font>
      <i/>
      <sz val="10"/>
      <name val="Calibri"/>
      <family val="2"/>
      <scheme val="minor"/>
    </font>
    <font>
      <sz val="10"/>
      <color rgb="FFFF0000"/>
      <name val="Calibri"/>
      <family val="2"/>
      <scheme val="minor"/>
    </font>
    <font>
      <b/>
      <sz val="11"/>
      <name val="Calibri"/>
      <family val="2"/>
      <scheme val="minor"/>
    </font>
    <font>
      <b/>
      <sz val="11"/>
      <color rgb="FF000000"/>
      <name val="Calibri"/>
      <family val="2"/>
      <scheme val="minor"/>
    </font>
    <font>
      <b/>
      <u/>
      <sz val="11"/>
      <color rgb="FF000000"/>
      <name val="Calibri"/>
      <family val="2"/>
      <scheme val="minor"/>
    </font>
    <font>
      <u/>
      <sz val="12"/>
      <color theme="1"/>
      <name val="Calibri"/>
      <family val="2"/>
    </font>
    <font>
      <i/>
      <sz val="11"/>
      <color rgb="FF000000"/>
      <name val="Calibri"/>
      <family val="2"/>
      <scheme val="minor"/>
    </font>
    <font>
      <b/>
      <sz val="9.75"/>
      <color rgb="FF000000"/>
      <name val="Calibri"/>
      <family val="2"/>
      <scheme val="minor"/>
    </font>
    <font>
      <b/>
      <sz val="12"/>
      <name val="Calibri"/>
      <family val="2"/>
      <scheme val="minor"/>
    </font>
    <font>
      <b/>
      <u/>
      <sz val="12"/>
      <color theme="1"/>
      <name val="Calibri"/>
      <family val="2"/>
      <scheme val="minor"/>
    </font>
    <font>
      <b/>
      <sz val="12"/>
      <color rgb="FFFF0000"/>
      <name val="Calibri"/>
      <family val="2"/>
      <scheme val="minor"/>
    </font>
    <font>
      <b/>
      <sz val="20"/>
      <color rgb="FF000000"/>
      <name val="Calibri"/>
      <family val="2"/>
      <scheme val="minor"/>
    </font>
    <font>
      <b/>
      <sz val="16"/>
      <name val="Calibri"/>
      <family val="2"/>
      <scheme val="minor"/>
    </font>
    <font>
      <b/>
      <sz val="14"/>
      <name val="Calibri"/>
      <family val="2"/>
      <scheme val="minor"/>
    </font>
    <font>
      <sz val="17"/>
      <name val="Calibri"/>
      <family val="2"/>
      <scheme val="minor"/>
    </font>
    <font>
      <b/>
      <sz val="17"/>
      <name val="Calibri"/>
      <family val="2"/>
      <scheme val="minor"/>
    </font>
    <font>
      <i/>
      <sz val="10"/>
      <color rgb="FFFF0000"/>
      <name val="Arial"/>
      <family val="2"/>
    </font>
    <font>
      <b/>
      <i/>
      <sz val="10"/>
      <color rgb="FFFF0000"/>
      <name val="Arial"/>
      <family val="2"/>
    </font>
    <font>
      <u/>
      <sz val="12"/>
      <color indexed="12"/>
      <name val="Calibri"/>
      <family val="2"/>
      <scheme val="minor"/>
    </font>
    <font>
      <b/>
      <sz val="14"/>
      <color rgb="FF000000"/>
      <name val="Calibri"/>
      <family val="2"/>
      <scheme val="minor"/>
    </font>
    <font>
      <sz val="8"/>
      <color rgb="FF000000"/>
      <name val="Calibri"/>
      <family val="2"/>
      <scheme val="minor"/>
    </font>
    <font>
      <b/>
      <sz val="18"/>
      <color rgb="FFFF0000"/>
      <name val="Calibri"/>
      <family val="2"/>
      <scheme val="minor"/>
    </font>
    <font>
      <b/>
      <sz val="14"/>
      <color rgb="FF000000"/>
      <name val="Calibri"/>
      <family val="2"/>
    </font>
    <font>
      <sz val="8"/>
      <color rgb="FF000000"/>
      <name val="Arial"/>
      <family val="2"/>
    </font>
    <font>
      <sz val="12"/>
      <color rgb="FFFF0000"/>
      <name val="Calibri"/>
      <family val="2"/>
      <scheme val="minor"/>
    </font>
    <font>
      <u/>
      <sz val="11"/>
      <color rgb="FFFF0000"/>
      <name val="Calibri"/>
      <family val="2"/>
      <scheme val="minor"/>
    </font>
    <font>
      <u/>
      <sz val="11"/>
      <color indexed="12"/>
      <name val="Calibri"/>
      <family val="2"/>
      <scheme val="minor"/>
    </font>
    <font>
      <b/>
      <vertAlign val="subscript"/>
      <sz val="12"/>
      <name val="Calibri"/>
      <family val="2"/>
      <scheme val="minor"/>
    </font>
    <font>
      <vertAlign val="subscript"/>
      <sz val="12"/>
      <color indexed="8"/>
      <name val="Calibri"/>
      <family val="2"/>
      <scheme val="minor"/>
    </font>
    <font>
      <sz val="12"/>
      <color indexed="8"/>
      <name val="Calibri"/>
      <family val="2"/>
      <scheme val="minor"/>
    </font>
    <font>
      <vertAlign val="subscript"/>
      <sz val="12"/>
      <name val="Calibri"/>
      <family val="2"/>
      <scheme val="minor"/>
    </font>
    <font>
      <vertAlign val="superscript"/>
      <sz val="12"/>
      <name val="Calibri"/>
      <family val="2"/>
      <scheme val="minor"/>
    </font>
    <font>
      <b/>
      <sz val="12"/>
      <color indexed="8"/>
      <name val="Calibri"/>
      <family val="2"/>
      <scheme val="minor"/>
    </font>
    <font>
      <b/>
      <vertAlign val="subscript"/>
      <sz val="12"/>
      <color indexed="8"/>
      <name val="Calibri"/>
      <family val="2"/>
      <scheme val="minor"/>
    </font>
    <font>
      <b/>
      <u/>
      <sz val="12"/>
      <color indexed="8"/>
      <name val="Calibri"/>
      <family val="2"/>
      <scheme val="minor"/>
    </font>
    <font>
      <b/>
      <u/>
      <vertAlign val="subscript"/>
      <sz val="12"/>
      <color indexed="8"/>
      <name val="Calibri"/>
      <family val="2"/>
      <scheme val="minor"/>
    </font>
    <font>
      <b/>
      <sz val="12"/>
      <color theme="1"/>
      <name val="Calibri"/>
      <family val="2"/>
      <scheme val="minor"/>
    </font>
    <font>
      <sz val="9"/>
      <name val="Arial"/>
      <family val="2"/>
    </font>
    <font>
      <sz val="14"/>
      <color rgb="FF000000"/>
      <name val="Calibri"/>
      <family val="2"/>
      <scheme val="minor"/>
    </font>
    <font>
      <b/>
      <sz val="14"/>
      <color theme="6"/>
      <name val="Calibri"/>
      <family val="2"/>
      <scheme val="minor"/>
    </font>
    <font>
      <u/>
      <sz val="14"/>
      <color indexed="12"/>
      <name val="Calibri"/>
      <family val="2"/>
      <scheme val="minor"/>
    </font>
    <font>
      <sz val="18"/>
      <color theme="1"/>
      <name val="Calibri"/>
      <family val="2"/>
      <scheme val="minor"/>
    </font>
    <font>
      <vertAlign val="subscript"/>
      <sz val="11"/>
      <name val="Calibri"/>
      <family val="2"/>
    </font>
    <font>
      <vertAlign val="subscript"/>
      <sz val="11"/>
      <name val="Calibri"/>
      <family val="2"/>
      <scheme val="minor"/>
    </font>
    <font>
      <vertAlign val="subscript"/>
      <sz val="11"/>
      <color indexed="8"/>
      <name val="Calibri"/>
      <family val="2"/>
      <scheme val="minor"/>
    </font>
    <font>
      <sz val="11"/>
      <color indexed="8"/>
      <name val="Calibri"/>
      <family val="2"/>
      <scheme val="minor"/>
    </font>
    <font>
      <b/>
      <sz val="11"/>
      <color indexed="8"/>
      <name val="Calibri"/>
      <family val="2"/>
      <scheme val="minor"/>
    </font>
    <font>
      <b/>
      <u/>
      <sz val="11"/>
      <color theme="1"/>
      <name val="Calibri"/>
      <family val="2"/>
      <scheme val="minor"/>
    </font>
    <font>
      <vertAlign val="superscript"/>
      <sz val="11"/>
      <name val="Calibri"/>
      <family val="2"/>
      <scheme val="minor"/>
    </font>
    <font>
      <i/>
      <sz val="11"/>
      <name val="Calibri"/>
      <family val="2"/>
      <scheme val="minor"/>
    </font>
    <font>
      <vertAlign val="subscript"/>
      <sz val="11"/>
      <color rgb="FF000000"/>
      <name val="Calibri"/>
      <family val="2"/>
      <scheme val="minor"/>
    </font>
    <font>
      <sz val="14"/>
      <name val="Calibri"/>
      <family val="2"/>
      <scheme val="minor"/>
    </font>
  </fonts>
  <fills count="24">
    <fill>
      <patternFill patternType="none"/>
    </fill>
    <fill>
      <patternFill patternType="gray125"/>
    </fill>
    <fill>
      <patternFill patternType="solid">
        <fgColor indexed="65"/>
        <bgColor indexed="64"/>
      </patternFill>
    </fill>
    <fill>
      <patternFill patternType="solid">
        <fgColor rgb="FFFFC7CE"/>
      </patternFill>
    </fill>
    <fill>
      <patternFill patternType="solid">
        <fgColor rgb="FFC6EFCE"/>
      </patternFill>
    </fill>
    <fill>
      <patternFill patternType="solid">
        <fgColor rgb="FFFFFF00"/>
        <bgColor indexed="64"/>
      </patternFill>
    </fill>
    <fill>
      <patternFill patternType="solid">
        <fgColor theme="2"/>
        <bgColor indexed="64"/>
      </patternFill>
    </fill>
    <fill>
      <patternFill patternType="solid">
        <fgColor theme="6"/>
        <bgColor indexed="64"/>
      </patternFill>
    </fill>
    <fill>
      <patternFill patternType="solid">
        <fgColor rgb="FF00B0F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tint="-0.14990691854609822"/>
        <bgColor indexed="64"/>
      </patternFill>
    </fill>
    <fill>
      <patternFill patternType="solid">
        <fgColor theme="0" tint="-0.1499374370555742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s>
  <borders count="8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s>
  <cellStyleXfs count="8">
    <xf numFmtId="0" fontId="0" fillId="0" borderId="0"/>
    <xf numFmtId="0" fontId="47" fillId="3" borderId="0" applyNumberFormat="0" applyBorder="0" applyAlignment="0" applyProtection="0"/>
    <xf numFmtId="0" fontId="48" fillId="4" borderId="0" applyNumberFormat="0" applyBorder="0" applyAlignment="0" applyProtection="0"/>
    <xf numFmtId="0" fontId="5" fillId="0" borderId="0" applyNumberFormat="0" applyFill="0" applyBorder="0" applyAlignment="0" applyProtection="0"/>
    <xf numFmtId="0" fontId="49" fillId="0" borderId="0" applyNumberFormat="0" applyFill="0" applyBorder="0" applyAlignment="0" applyProtection="0">
      <alignment vertical="top"/>
      <protection locked="0"/>
    </xf>
    <xf numFmtId="0" fontId="46" fillId="0" borderId="0"/>
    <xf numFmtId="0" fontId="6" fillId="0" borderId="0"/>
    <xf numFmtId="0" fontId="12" fillId="0" borderId="0"/>
  </cellStyleXfs>
  <cellXfs count="955">
    <xf numFmtId="0" fontId="0" fillId="0" borderId="0" xfId="0"/>
    <xf numFmtId="0" fontId="6" fillId="0" borderId="0" xfId="6" applyProtection="1">
      <protection hidden="1"/>
    </xf>
    <xf numFmtId="0" fontId="52" fillId="0" borderId="0" xfId="6" applyFont="1" applyProtection="1">
      <protection hidden="1"/>
    </xf>
    <xf numFmtId="0" fontId="52" fillId="0" borderId="0" xfId="6" applyFont="1" applyAlignment="1" applyProtection="1">
      <alignment horizontal="center"/>
      <protection hidden="1"/>
    </xf>
    <xf numFmtId="0" fontId="53" fillId="0" borderId="0" xfId="6" applyFont="1" applyProtection="1">
      <protection hidden="1"/>
    </xf>
    <xf numFmtId="0" fontId="54" fillId="0" borderId="0" xfId="6" applyFont="1" applyProtection="1">
      <protection hidden="1"/>
    </xf>
    <xf numFmtId="0" fontId="55" fillId="0" borderId="0" xfId="6" applyFont="1" applyProtection="1">
      <protection hidden="1"/>
    </xf>
    <xf numFmtId="0" fontId="54" fillId="0" borderId="0" xfId="6" applyFont="1" applyAlignment="1" applyProtection="1">
      <alignment horizontal="center"/>
      <protection hidden="1"/>
    </xf>
    <xf numFmtId="0" fontId="8" fillId="0" borderId="1" xfId="0" applyFont="1" applyBorder="1" applyProtection="1">
      <protection hidden="1"/>
    </xf>
    <xf numFmtId="2" fontId="52" fillId="0" borderId="0" xfId="6" applyNumberFormat="1" applyFont="1" applyAlignment="1" applyProtection="1">
      <alignment horizontal="center"/>
      <protection hidden="1"/>
    </xf>
    <xf numFmtId="0" fontId="56" fillId="0" borderId="0" xfId="6" applyFont="1" applyProtection="1">
      <protection hidden="1"/>
    </xf>
    <xf numFmtId="2" fontId="57" fillId="0" borderId="0" xfId="6" applyNumberFormat="1" applyFont="1" applyAlignment="1" applyProtection="1">
      <alignment horizontal="center"/>
      <protection hidden="1"/>
    </xf>
    <xf numFmtId="0" fontId="58" fillId="0" borderId="0" xfId="6" applyFont="1" applyProtection="1">
      <protection hidden="1"/>
    </xf>
    <xf numFmtId="0" fontId="57" fillId="0" borderId="2" xfId="6" applyFont="1" applyBorder="1" applyAlignment="1" applyProtection="1">
      <alignment horizontal="center" vertical="center"/>
      <protection hidden="1"/>
    </xf>
    <xf numFmtId="0" fontId="58" fillId="0" borderId="2" xfId="6" applyFont="1" applyBorder="1" applyAlignment="1" applyProtection="1">
      <alignment horizontal="center" vertical="center" wrapText="1"/>
      <protection hidden="1"/>
    </xf>
    <xf numFmtId="2" fontId="57" fillId="0" borderId="2" xfId="6" applyNumberFormat="1" applyFont="1" applyBorder="1" applyAlignment="1" applyProtection="1">
      <alignment horizontal="center" wrapText="1"/>
      <protection hidden="1"/>
    </xf>
    <xf numFmtId="2" fontId="57" fillId="0" borderId="2" xfId="6" applyNumberFormat="1" applyFont="1" applyBorder="1" applyAlignment="1" applyProtection="1">
      <alignment horizontal="center"/>
      <protection hidden="1"/>
    </xf>
    <xf numFmtId="0" fontId="56" fillId="0" borderId="0" xfId="0" applyFont="1" applyProtection="1">
      <protection hidden="1"/>
    </xf>
    <xf numFmtId="2" fontId="57" fillId="0" borderId="3" xfId="6" applyNumberFormat="1" applyFont="1" applyBorder="1" applyAlignment="1" applyProtection="1">
      <alignment horizontal="center"/>
      <protection hidden="1"/>
    </xf>
    <xf numFmtId="0" fontId="57" fillId="0" borderId="0" xfId="6" applyFont="1" applyProtection="1">
      <protection hidden="1"/>
    </xf>
    <xf numFmtId="0" fontId="0" fillId="0" borderId="0" xfId="0" applyAlignment="1" applyProtection="1">
      <alignment horizontal="center"/>
      <protection hidden="1"/>
    </xf>
    <xf numFmtId="0" fontId="57" fillId="0" borderId="2" xfId="6" applyFont="1" applyBorder="1" applyAlignment="1" applyProtection="1">
      <alignment horizontal="center"/>
      <protection hidden="1"/>
    </xf>
    <xf numFmtId="0" fontId="57" fillId="0" borderId="0" xfId="0" applyFont="1" applyProtection="1">
      <protection hidden="1"/>
    </xf>
    <xf numFmtId="2" fontId="57" fillId="0" borderId="0" xfId="6" applyNumberFormat="1" applyFont="1" applyAlignment="1" applyProtection="1">
      <alignment horizontal="center" wrapText="1"/>
      <protection hidden="1"/>
    </xf>
    <xf numFmtId="2" fontId="57" fillId="0" borderId="4" xfId="6" applyNumberFormat="1" applyFont="1" applyBorder="1" applyAlignment="1" applyProtection="1">
      <alignment horizontal="center"/>
      <protection hidden="1"/>
    </xf>
    <xf numFmtId="0" fontId="48" fillId="0" borderId="0" xfId="2" applyFill="1" applyBorder="1" applyAlignment="1" applyProtection="1">
      <alignment horizontal="center"/>
      <protection hidden="1"/>
    </xf>
    <xf numFmtId="0" fontId="59" fillId="0" borderId="5" xfId="6" applyFont="1" applyBorder="1" applyAlignment="1" applyProtection="1">
      <alignment vertical="center"/>
      <protection hidden="1"/>
    </xf>
    <xf numFmtId="0" fontId="6" fillId="0" borderId="6" xfId="6" applyBorder="1" applyAlignment="1" applyProtection="1">
      <alignment horizontal="center"/>
      <protection hidden="1"/>
    </xf>
    <xf numFmtId="0" fontId="6" fillId="0" borderId="7" xfId="6" applyBorder="1" applyAlignment="1" applyProtection="1">
      <alignment horizontal="center"/>
      <protection hidden="1"/>
    </xf>
    <xf numFmtId="0" fontId="0" fillId="0" borderId="8" xfId="0" applyBorder="1" applyAlignment="1" applyProtection="1">
      <alignment horizontal="center"/>
      <protection hidden="1"/>
    </xf>
    <xf numFmtId="0" fontId="58" fillId="0" borderId="9" xfId="6" applyFont="1" applyBorder="1" applyAlignment="1" applyProtection="1">
      <alignment horizontal="center" vertical="center" wrapText="1"/>
      <protection hidden="1"/>
    </xf>
    <xf numFmtId="0" fontId="0" fillId="0" borderId="1" xfId="0" applyBorder="1" applyAlignment="1" applyProtection="1">
      <alignment wrapText="1"/>
      <protection hidden="1"/>
    </xf>
    <xf numFmtId="2" fontId="57" fillId="0" borderId="8" xfId="6" applyNumberFormat="1" applyFont="1" applyBorder="1" applyAlignment="1" applyProtection="1">
      <alignment horizontal="center"/>
      <protection hidden="1"/>
    </xf>
    <xf numFmtId="0" fontId="57" fillId="0" borderId="8" xfId="6" applyFont="1" applyBorder="1" applyAlignment="1" applyProtection="1">
      <alignment horizontal="center"/>
      <protection hidden="1"/>
    </xf>
    <xf numFmtId="0" fontId="58" fillId="0" borderId="1" xfId="6" applyFont="1" applyBorder="1" applyProtection="1">
      <protection hidden="1"/>
    </xf>
    <xf numFmtId="0" fontId="52" fillId="0" borderId="8" xfId="6" applyFont="1" applyBorder="1" applyAlignment="1" applyProtection="1">
      <alignment horizontal="center"/>
      <protection hidden="1"/>
    </xf>
    <xf numFmtId="0" fontId="54" fillId="0" borderId="1" xfId="6" applyFont="1" applyBorder="1" applyProtection="1">
      <protection hidden="1"/>
    </xf>
    <xf numFmtId="0" fontId="54" fillId="0" borderId="8" xfId="6" applyFont="1" applyBorder="1" applyAlignment="1" applyProtection="1">
      <alignment horizontal="center"/>
      <protection hidden="1"/>
    </xf>
    <xf numFmtId="2" fontId="57" fillId="0" borderId="9" xfId="6" applyNumberFormat="1" applyFont="1" applyBorder="1" applyAlignment="1" applyProtection="1">
      <alignment horizontal="left"/>
      <protection hidden="1"/>
    </xf>
    <xf numFmtId="2" fontId="57" fillId="0" borderId="10" xfId="6" applyNumberFormat="1" applyFont="1" applyBorder="1" applyAlignment="1" applyProtection="1">
      <alignment horizontal="left"/>
      <protection hidden="1"/>
    </xf>
    <xf numFmtId="0" fontId="57" fillId="0" borderId="1" xfId="6" applyFont="1" applyBorder="1" applyAlignment="1" applyProtection="1">
      <alignment vertical="center"/>
      <protection hidden="1"/>
    </xf>
    <xf numFmtId="0" fontId="54" fillId="0" borderId="8" xfId="6" applyFont="1" applyBorder="1" applyAlignment="1" applyProtection="1">
      <alignment horizontal="center" wrapText="1"/>
      <protection hidden="1"/>
    </xf>
    <xf numFmtId="0" fontId="0" fillId="0" borderId="8" xfId="0" applyBorder="1" applyProtection="1">
      <protection hidden="1"/>
    </xf>
    <xf numFmtId="0" fontId="52" fillId="0" borderId="8" xfId="6" applyFont="1" applyBorder="1" applyProtection="1">
      <protection hidden="1"/>
    </xf>
    <xf numFmtId="0" fontId="60" fillId="0" borderId="5" xfId="6" applyFont="1" applyBorder="1" applyAlignment="1" applyProtection="1">
      <alignment vertical="center"/>
      <protection hidden="1"/>
    </xf>
    <xf numFmtId="0" fontId="52" fillId="0" borderId="6" xfId="6" applyFont="1" applyBorder="1" applyAlignment="1" applyProtection="1">
      <alignment horizontal="center"/>
      <protection hidden="1"/>
    </xf>
    <xf numFmtId="0" fontId="53" fillId="0" borderId="6" xfId="6" applyFont="1" applyBorder="1" applyAlignment="1" applyProtection="1">
      <alignment horizontal="center"/>
      <protection hidden="1"/>
    </xf>
    <xf numFmtId="0" fontId="53" fillId="0" borderId="7" xfId="6" applyFont="1" applyBorder="1" applyAlignment="1" applyProtection="1">
      <alignment horizontal="center"/>
      <protection hidden="1"/>
    </xf>
    <xf numFmtId="0" fontId="57" fillId="0" borderId="11" xfId="6" applyFont="1" applyBorder="1" applyProtection="1">
      <protection hidden="1"/>
    </xf>
    <xf numFmtId="2" fontId="54" fillId="0" borderId="12" xfId="6" applyNumberFormat="1" applyFont="1" applyBorder="1" applyAlignment="1" applyProtection="1">
      <alignment horizontal="center"/>
      <protection hidden="1"/>
    </xf>
    <xf numFmtId="0" fontId="54" fillId="0" borderId="13" xfId="6" applyFont="1" applyBorder="1" applyAlignment="1" applyProtection="1">
      <alignment horizontal="center"/>
      <protection hidden="1"/>
    </xf>
    <xf numFmtId="0" fontId="61" fillId="0" borderId="5" xfId="6" applyFont="1" applyBorder="1" applyProtection="1">
      <protection hidden="1"/>
    </xf>
    <xf numFmtId="0" fontId="52" fillId="0" borderId="7" xfId="6" applyFont="1" applyBorder="1" applyAlignment="1" applyProtection="1">
      <alignment horizontal="center"/>
      <protection hidden="1"/>
    </xf>
    <xf numFmtId="0" fontId="57" fillId="0" borderId="9" xfId="6" applyFont="1" applyBorder="1" applyAlignment="1" applyProtection="1">
      <alignment horizontal="center"/>
      <protection hidden="1"/>
    </xf>
    <xf numFmtId="2" fontId="57" fillId="0" borderId="9" xfId="6" applyNumberFormat="1" applyFont="1" applyBorder="1" applyAlignment="1" applyProtection="1">
      <alignment horizontal="center"/>
      <protection hidden="1"/>
    </xf>
    <xf numFmtId="0" fontId="0" fillId="0" borderId="1" xfId="0" applyBorder="1" applyAlignment="1" applyProtection="1">
      <alignment vertical="center"/>
      <protection hidden="1"/>
    </xf>
    <xf numFmtId="2" fontId="57" fillId="0" borderId="14" xfId="6" applyNumberFormat="1" applyFont="1" applyBorder="1" applyAlignment="1" applyProtection="1">
      <alignment horizontal="center"/>
      <protection hidden="1"/>
    </xf>
    <xf numFmtId="0" fontId="0" fillId="0" borderId="0" xfId="0" applyProtection="1">
      <protection hidden="1"/>
    </xf>
    <xf numFmtId="0" fontId="62" fillId="0" borderId="0" xfId="0" applyFont="1" applyProtection="1">
      <protection hidden="1"/>
    </xf>
    <xf numFmtId="0" fontId="58" fillId="0" borderId="0" xfId="0" applyFont="1" applyProtection="1">
      <protection hidden="1"/>
    </xf>
    <xf numFmtId="0" fontId="58" fillId="0" borderId="15" xfId="0" applyFont="1" applyBorder="1" applyProtection="1">
      <protection hidden="1"/>
    </xf>
    <xf numFmtId="0" fontId="54" fillId="0" borderId="0" xfId="0" applyFont="1" applyProtection="1">
      <protection hidden="1"/>
    </xf>
    <xf numFmtId="0" fontId="52" fillId="0" borderId="0" xfId="0" applyFont="1" applyProtection="1">
      <protection hidden="1"/>
    </xf>
    <xf numFmtId="0" fontId="15" fillId="0" borderId="0" xfId="0" applyFont="1" applyProtection="1">
      <protection hidden="1"/>
    </xf>
    <xf numFmtId="0" fontId="0" fillId="0" borderId="16" xfId="0" applyBorder="1" applyAlignment="1" applyProtection="1">
      <alignment horizontal="left" vertical="center" wrapText="1"/>
      <protection hidden="1"/>
    </xf>
    <xf numFmtId="0" fontId="57" fillId="0" borderId="0" xfId="0" applyFont="1" applyAlignment="1" applyProtection="1">
      <alignment wrapText="1"/>
      <protection hidden="1"/>
    </xf>
    <xf numFmtId="0" fontId="54" fillId="0" borderId="0" xfId="0" applyFont="1" applyAlignment="1" applyProtection="1">
      <alignment wrapText="1"/>
      <protection hidden="1"/>
    </xf>
    <xf numFmtId="2" fontId="57" fillId="0" borderId="17" xfId="6" applyNumberFormat="1" applyFont="1" applyBorder="1" applyAlignment="1" applyProtection="1">
      <alignment horizontal="left" vertical="center"/>
      <protection hidden="1"/>
    </xf>
    <xf numFmtId="0" fontId="46" fillId="0" borderId="0" xfId="5" applyProtection="1">
      <protection hidden="1"/>
    </xf>
    <xf numFmtId="0" fontId="63" fillId="0" borderId="0" xfId="5" applyFont="1" applyAlignment="1" applyProtection="1">
      <alignment horizontal="center"/>
      <protection hidden="1"/>
    </xf>
    <xf numFmtId="0" fontId="64" fillId="0" borderId="0" xfId="5" applyFont="1" applyProtection="1">
      <protection hidden="1"/>
    </xf>
    <xf numFmtId="0" fontId="65" fillId="0" borderId="16" xfId="6" applyFont="1" applyBorder="1" applyProtection="1">
      <protection hidden="1"/>
    </xf>
    <xf numFmtId="0" fontId="6" fillId="0" borderId="18" xfId="6" applyBorder="1" applyProtection="1">
      <protection hidden="1"/>
    </xf>
    <xf numFmtId="0" fontId="46" fillId="0" borderId="0" xfId="5" applyAlignment="1" applyProtection="1">
      <alignment horizontal="center"/>
      <protection hidden="1"/>
    </xf>
    <xf numFmtId="0" fontId="0" fillId="0" borderId="6" xfId="0" applyBorder="1" applyProtection="1">
      <protection hidden="1"/>
    </xf>
    <xf numFmtId="0" fontId="0" fillId="0" borderId="7" xfId="0" applyBorder="1" applyProtection="1">
      <protection hidden="1"/>
    </xf>
    <xf numFmtId="0" fontId="66" fillId="0" borderId="0" xfId="6" applyFont="1" applyAlignment="1" applyProtection="1">
      <alignment vertical="top"/>
      <protection hidden="1"/>
    </xf>
    <xf numFmtId="4" fontId="63" fillId="5" borderId="19" xfId="5" applyNumberFormat="1" applyFont="1" applyFill="1" applyBorder="1" applyProtection="1">
      <protection hidden="1"/>
    </xf>
    <xf numFmtId="0" fontId="6" fillId="0" borderId="0" xfId="0" applyFont="1" applyProtection="1">
      <protection hidden="1"/>
    </xf>
    <xf numFmtId="0" fontId="67" fillId="0" borderId="0" xfId="6" applyFont="1" applyProtection="1">
      <protection hidden="1"/>
    </xf>
    <xf numFmtId="0" fontId="57" fillId="0" borderId="1" xfId="6" applyFont="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20" fillId="2" borderId="20" xfId="0" applyFont="1" applyFill="1" applyBorder="1" applyAlignment="1" applyProtection="1">
      <alignment horizontal="left" vertical="center"/>
      <protection hidden="1"/>
    </xf>
    <xf numFmtId="0" fontId="57" fillId="0" borderId="21" xfId="6" applyFont="1" applyBorder="1" applyAlignment="1" applyProtection="1">
      <alignment vertical="top" wrapText="1"/>
      <protection hidden="1"/>
    </xf>
    <xf numFmtId="0" fontId="46" fillId="6" borderId="0" xfId="5" applyFill="1" applyProtection="1">
      <protection hidden="1"/>
    </xf>
    <xf numFmtId="0" fontId="63" fillId="6" borderId="0" xfId="5" quotePrefix="1" applyFont="1" applyFill="1" applyProtection="1">
      <protection hidden="1"/>
    </xf>
    <xf numFmtId="0" fontId="20" fillId="2" borderId="9" xfId="0" applyFont="1" applyFill="1" applyBorder="1" applyAlignment="1" applyProtection="1">
      <alignment horizontal="left" vertical="center"/>
      <protection hidden="1"/>
    </xf>
    <xf numFmtId="165" fontId="57" fillId="0" borderId="9" xfId="6" applyNumberFormat="1" applyFont="1" applyBorder="1" applyAlignment="1" applyProtection="1">
      <alignment horizontal="left"/>
      <protection hidden="1"/>
    </xf>
    <xf numFmtId="165" fontId="57" fillId="0" borderId="22" xfId="6" applyNumberFormat="1" applyFont="1" applyBorder="1" applyAlignment="1" applyProtection="1">
      <alignment horizontal="left"/>
      <protection hidden="1"/>
    </xf>
    <xf numFmtId="0" fontId="58" fillId="0" borderId="18" xfId="0" applyFont="1" applyBorder="1" applyProtection="1">
      <protection hidden="1"/>
    </xf>
    <xf numFmtId="0" fontId="58" fillId="0" borderId="23" xfId="0" applyFont="1" applyBorder="1" applyProtection="1">
      <protection hidden="1"/>
    </xf>
    <xf numFmtId="0" fontId="58" fillId="0" borderId="24" xfId="0" applyFont="1" applyBorder="1" applyProtection="1">
      <protection hidden="1"/>
    </xf>
    <xf numFmtId="0" fontId="58" fillId="0" borderId="25" xfId="0" applyFont="1" applyBorder="1" applyProtection="1">
      <protection hidden="1"/>
    </xf>
    <xf numFmtId="2" fontId="57" fillId="0" borderId="17" xfId="6" quotePrefix="1" applyNumberFormat="1" applyFont="1" applyBorder="1" applyAlignment="1" applyProtection="1">
      <alignment horizontal="left" vertical="center"/>
      <protection hidden="1"/>
    </xf>
    <xf numFmtId="0" fontId="62" fillId="0" borderId="23" xfId="6" applyFont="1" applyBorder="1" applyAlignment="1" applyProtection="1">
      <alignment horizontal="left" vertical="center" wrapText="1"/>
      <protection hidden="1"/>
    </xf>
    <xf numFmtId="166" fontId="57" fillId="0" borderId="17" xfId="6" quotePrefix="1" applyNumberFormat="1" applyFont="1" applyBorder="1" applyAlignment="1" applyProtection="1">
      <alignment horizontal="left" vertical="center"/>
      <protection hidden="1"/>
    </xf>
    <xf numFmtId="169" fontId="57" fillId="0" borderId="9" xfId="6" applyNumberFormat="1" applyFont="1" applyBorder="1" applyAlignment="1" applyProtection="1">
      <alignment horizontal="left"/>
      <protection hidden="1"/>
    </xf>
    <xf numFmtId="0" fontId="68" fillId="0" borderId="0" xfId="0" applyFont="1" applyProtection="1">
      <protection hidden="1"/>
    </xf>
    <xf numFmtId="0" fontId="6" fillId="0" borderId="18" xfId="0" applyFont="1" applyBorder="1" applyAlignment="1" applyProtection="1">
      <alignment horizontal="center" wrapText="1"/>
      <protection hidden="1"/>
    </xf>
    <xf numFmtId="0" fontId="58" fillId="0" borderId="1" xfId="0" applyFont="1" applyBorder="1" applyProtection="1">
      <protection hidden="1"/>
    </xf>
    <xf numFmtId="0" fontId="55" fillId="0" borderId="26" xfId="7" applyFont="1" applyBorder="1" applyAlignment="1" applyProtection="1">
      <alignment vertical="top" wrapText="1"/>
      <protection hidden="1"/>
    </xf>
    <xf numFmtId="0" fontId="0" fillId="0" borderId="4" xfId="0" applyBorder="1" applyProtection="1">
      <protection hidden="1"/>
    </xf>
    <xf numFmtId="0" fontId="0" fillId="0" borderId="14" xfId="0" applyBorder="1" applyProtection="1">
      <protection hidden="1"/>
    </xf>
    <xf numFmtId="0" fontId="69" fillId="0" borderId="27" xfId="3" applyFont="1" applyBorder="1" applyAlignment="1" applyProtection="1">
      <alignment horizontal="center"/>
      <protection hidden="1"/>
    </xf>
    <xf numFmtId="0" fontId="62" fillId="0" borderId="28" xfId="6" applyFont="1" applyBorder="1" applyAlignment="1" applyProtection="1">
      <alignment horizontal="left" vertical="center" wrapText="1"/>
      <protection hidden="1"/>
    </xf>
    <xf numFmtId="0" fontId="57" fillId="0" borderId="27" xfId="6" applyFont="1" applyBorder="1" applyAlignment="1" applyProtection="1">
      <alignment horizontal="left" vertical="center" wrapText="1"/>
      <protection hidden="1"/>
    </xf>
    <xf numFmtId="0" fontId="57" fillId="0" borderId="27" xfId="6" applyFont="1" applyBorder="1" applyAlignment="1" applyProtection="1">
      <alignment vertical="center"/>
      <protection hidden="1"/>
    </xf>
    <xf numFmtId="0" fontId="57" fillId="0" borderId="2" xfId="6" applyFont="1" applyBorder="1" applyAlignment="1" applyProtection="1">
      <alignment vertical="top" wrapText="1"/>
      <protection hidden="1"/>
    </xf>
    <xf numFmtId="0" fontId="61" fillId="0" borderId="29" xfId="6" applyFont="1" applyBorder="1" applyProtection="1">
      <protection hidden="1"/>
    </xf>
    <xf numFmtId="0" fontId="0" fillId="0" borderId="27" xfId="0" applyBorder="1" applyAlignment="1" applyProtection="1">
      <alignment vertical="center"/>
      <protection hidden="1"/>
    </xf>
    <xf numFmtId="0" fontId="58" fillId="0" borderId="28" xfId="0" applyFont="1" applyBorder="1" applyProtection="1">
      <protection hidden="1"/>
    </xf>
    <xf numFmtId="0" fontId="58" fillId="0" borderId="30" xfId="0" applyFont="1" applyBorder="1" applyProtection="1">
      <protection hidden="1"/>
    </xf>
    <xf numFmtId="0" fontId="52" fillId="0" borderId="27" xfId="6" applyFont="1" applyBorder="1" applyProtection="1">
      <protection hidden="1"/>
    </xf>
    <xf numFmtId="0" fontId="58" fillId="0" borderId="27" xfId="0" applyFont="1" applyBorder="1" applyProtection="1">
      <protection hidden="1"/>
    </xf>
    <xf numFmtId="0" fontId="0" fillId="0" borderId="0" xfId="0" applyAlignment="1" applyProtection="1">
      <alignment wrapText="1"/>
      <protection hidden="1"/>
    </xf>
    <xf numFmtId="0" fontId="69" fillId="0" borderId="1" xfId="3" applyFont="1" applyBorder="1" applyAlignment="1" applyProtection="1">
      <alignment horizontal="center"/>
      <protection hidden="1"/>
    </xf>
    <xf numFmtId="2" fontId="57" fillId="0" borderId="2" xfId="6" applyNumberFormat="1" applyFont="1" applyBorder="1" applyAlignment="1" applyProtection="1">
      <alignment horizontal="center" vertical="center" wrapText="1"/>
      <protection hidden="1"/>
    </xf>
    <xf numFmtId="2" fontId="57" fillId="0" borderId="2" xfId="6" applyNumberFormat="1" applyFont="1" applyBorder="1" applyAlignment="1" applyProtection="1">
      <alignment horizontal="center" vertical="center"/>
      <protection hidden="1"/>
    </xf>
    <xf numFmtId="2" fontId="57" fillId="0" borderId="9" xfId="6" applyNumberFormat="1" applyFont="1" applyBorder="1" applyAlignment="1" applyProtection="1">
      <alignment horizontal="center" vertical="center"/>
      <protection hidden="1"/>
    </xf>
    <xf numFmtId="0" fontId="54" fillId="0" borderId="2" xfId="6" applyFont="1" applyBorder="1" applyAlignment="1" applyProtection="1">
      <alignment horizontal="center"/>
      <protection hidden="1"/>
    </xf>
    <xf numFmtId="0" fontId="54" fillId="0" borderId="18" xfId="0" applyFont="1" applyBorder="1" applyProtection="1">
      <protection hidden="1"/>
    </xf>
    <xf numFmtId="0" fontId="70" fillId="0" borderId="5" xfId="7" applyFont="1" applyBorder="1" applyAlignment="1" applyProtection="1">
      <alignment vertical="top" wrapText="1"/>
      <protection hidden="1"/>
    </xf>
    <xf numFmtId="0" fontId="67" fillId="0" borderId="0" xfId="0" applyFont="1" applyProtection="1">
      <protection hidden="1"/>
    </xf>
    <xf numFmtId="0" fontId="71" fillId="0" borderId="0" xfId="0" applyFont="1" applyProtection="1">
      <protection hidden="1"/>
    </xf>
    <xf numFmtId="0" fontId="71" fillId="7" borderId="0" xfId="0" applyFont="1" applyFill="1" applyProtection="1">
      <protection hidden="1"/>
    </xf>
    <xf numFmtId="0" fontId="55" fillId="7" borderId="0" xfId="6" applyFont="1" applyFill="1" applyProtection="1">
      <protection hidden="1"/>
    </xf>
    <xf numFmtId="0" fontId="71" fillId="8" borderId="0" xfId="0" applyFont="1" applyFill="1" applyProtection="1">
      <protection hidden="1"/>
    </xf>
    <xf numFmtId="0" fontId="71" fillId="9" borderId="0" xfId="0" applyFont="1" applyFill="1" applyProtection="1">
      <protection hidden="1"/>
    </xf>
    <xf numFmtId="0" fontId="71" fillId="10" borderId="0" xfId="0" applyFont="1" applyFill="1" applyProtection="1">
      <protection hidden="1"/>
    </xf>
    <xf numFmtId="0" fontId="72" fillId="11" borderId="0" xfId="0" applyFont="1" applyFill="1" applyProtection="1">
      <protection hidden="1"/>
    </xf>
    <xf numFmtId="0" fontId="52" fillId="5" borderId="0" xfId="0" applyFont="1" applyFill="1" applyProtection="1">
      <protection hidden="1"/>
    </xf>
    <xf numFmtId="0" fontId="72" fillId="5" borderId="0" xfId="0" applyFont="1" applyFill="1" applyProtection="1">
      <protection hidden="1"/>
    </xf>
    <xf numFmtId="0" fontId="52" fillId="0" borderId="0" xfId="0" applyFont="1" applyAlignment="1" applyProtection="1">
      <alignment horizontal="right"/>
      <protection hidden="1"/>
    </xf>
    <xf numFmtId="0" fontId="55" fillId="7" borderId="0" xfId="6" applyFont="1" applyFill="1" applyAlignment="1" applyProtection="1">
      <alignment horizontal="right"/>
      <protection hidden="1"/>
    </xf>
    <xf numFmtId="2" fontId="52" fillId="0" borderId="0" xfId="6" applyNumberFormat="1" applyFont="1" applyAlignment="1" applyProtection="1">
      <alignment horizontal="right"/>
      <protection hidden="1"/>
    </xf>
    <xf numFmtId="2" fontId="55" fillId="8" borderId="0" xfId="6" applyNumberFormat="1" applyFont="1" applyFill="1" applyAlignment="1" applyProtection="1">
      <alignment horizontal="right"/>
      <protection hidden="1"/>
    </xf>
    <xf numFmtId="165" fontId="55" fillId="11" borderId="0" xfId="6" applyNumberFormat="1" applyFont="1" applyFill="1" applyAlignment="1" applyProtection="1">
      <alignment horizontal="center"/>
      <protection hidden="1"/>
    </xf>
    <xf numFmtId="165" fontId="55" fillId="8" borderId="0" xfId="6" applyNumberFormat="1" applyFont="1" applyFill="1" applyAlignment="1" applyProtection="1">
      <alignment horizontal="center"/>
      <protection hidden="1"/>
    </xf>
    <xf numFmtId="0" fontId="55" fillId="7" borderId="5" xfId="0" applyFont="1" applyFill="1" applyBorder="1" applyAlignment="1" applyProtection="1">
      <alignment horizontal="left"/>
      <protection hidden="1"/>
    </xf>
    <xf numFmtId="164" fontId="55" fillId="7" borderId="7" xfId="6" applyNumberFormat="1" applyFont="1" applyFill="1" applyBorder="1" applyAlignment="1" applyProtection="1">
      <alignment horizontal="right"/>
      <protection hidden="1"/>
    </xf>
    <xf numFmtId="0" fontId="55" fillId="7" borderId="1" xfId="0" applyFont="1" applyFill="1" applyBorder="1" applyAlignment="1" applyProtection="1">
      <alignment horizontal="left"/>
      <protection hidden="1"/>
    </xf>
    <xf numFmtId="164" fontId="55" fillId="7" borderId="8" xfId="6" applyNumberFormat="1" applyFont="1" applyFill="1" applyBorder="1" applyAlignment="1" applyProtection="1">
      <alignment horizontal="right"/>
      <protection hidden="1"/>
    </xf>
    <xf numFmtId="0" fontId="55" fillId="7" borderId="11" xfId="0" applyFont="1" applyFill="1" applyBorder="1" applyAlignment="1" applyProtection="1">
      <alignment horizontal="left"/>
      <protection hidden="1"/>
    </xf>
    <xf numFmtId="164" fontId="55" fillId="7" borderId="13" xfId="6" applyNumberFormat="1" applyFont="1" applyFill="1" applyBorder="1" applyAlignment="1" applyProtection="1">
      <alignment horizontal="right"/>
      <protection hidden="1"/>
    </xf>
    <xf numFmtId="0" fontId="71" fillId="7" borderId="1" xfId="0" applyFont="1" applyFill="1" applyBorder="1" applyProtection="1">
      <protection hidden="1"/>
    </xf>
    <xf numFmtId="0" fontId="29" fillId="10" borderId="31" xfId="0" applyFont="1" applyFill="1" applyBorder="1" applyProtection="1">
      <protection hidden="1"/>
    </xf>
    <xf numFmtId="0" fontId="29" fillId="10" borderId="32" xfId="0" applyFont="1" applyFill="1" applyBorder="1" applyProtection="1">
      <protection hidden="1"/>
    </xf>
    <xf numFmtId="0" fontId="29" fillId="10" borderId="33" xfId="0" applyFont="1" applyFill="1" applyBorder="1" applyProtection="1">
      <protection hidden="1"/>
    </xf>
    <xf numFmtId="0" fontId="53" fillId="12" borderId="0" xfId="0" applyFont="1" applyFill="1" applyProtection="1">
      <protection hidden="1"/>
    </xf>
    <xf numFmtId="0" fontId="55" fillId="0" borderId="0" xfId="6" applyFont="1" applyAlignment="1" applyProtection="1">
      <alignment horizontal="center" vertical="top"/>
      <protection hidden="1"/>
    </xf>
    <xf numFmtId="0" fontId="71" fillId="13" borderId="1" xfId="0" applyFont="1" applyFill="1" applyBorder="1" applyProtection="1">
      <protection hidden="1"/>
    </xf>
    <xf numFmtId="0" fontId="71" fillId="7" borderId="6" xfId="0" applyFont="1" applyFill="1" applyBorder="1" applyProtection="1">
      <protection hidden="1"/>
    </xf>
    <xf numFmtId="0" fontId="71" fillId="7" borderId="5" xfId="0" applyFont="1" applyFill="1" applyBorder="1" applyProtection="1">
      <protection hidden="1"/>
    </xf>
    <xf numFmtId="0" fontId="71" fillId="13" borderId="1" xfId="0" quotePrefix="1" applyFont="1" applyFill="1" applyBorder="1" applyProtection="1">
      <protection hidden="1"/>
    </xf>
    <xf numFmtId="0" fontId="55" fillId="0" borderId="0" xfId="0" quotePrefix="1" applyFont="1" applyAlignment="1" applyProtection="1">
      <alignment horizontal="center" vertical="top"/>
      <protection hidden="1"/>
    </xf>
    <xf numFmtId="0" fontId="71" fillId="7" borderId="0" xfId="0" quotePrefix="1" applyFont="1" applyFill="1" applyProtection="1">
      <protection hidden="1"/>
    </xf>
    <xf numFmtId="0" fontId="71" fillId="7" borderId="11" xfId="0" applyFont="1" applyFill="1" applyBorder="1" applyProtection="1">
      <protection hidden="1"/>
    </xf>
    <xf numFmtId="0" fontId="29" fillId="0" borderId="0" xfId="0" applyFont="1" applyProtection="1">
      <protection hidden="1"/>
    </xf>
    <xf numFmtId="0" fontId="29" fillId="14" borderId="31" xfId="0" applyFont="1" applyFill="1" applyBorder="1" applyProtection="1">
      <protection hidden="1"/>
    </xf>
    <xf numFmtId="0" fontId="29" fillId="14" borderId="32" xfId="0" applyFont="1" applyFill="1" applyBorder="1" applyProtection="1">
      <protection hidden="1"/>
    </xf>
    <xf numFmtId="0" fontId="29" fillId="14" borderId="33" xfId="0" applyFont="1" applyFill="1" applyBorder="1" applyProtection="1">
      <protection hidden="1"/>
    </xf>
    <xf numFmtId="165" fontId="55" fillId="0" borderId="0" xfId="6" applyNumberFormat="1" applyFont="1" applyAlignment="1" applyProtection="1">
      <alignment horizontal="center"/>
      <protection hidden="1"/>
    </xf>
    <xf numFmtId="0" fontId="55" fillId="7" borderId="0" xfId="6" quotePrefix="1" applyFont="1" applyFill="1" applyProtection="1">
      <protection hidden="1"/>
    </xf>
    <xf numFmtId="0" fontId="73" fillId="14" borderId="31" xfId="0" applyFont="1" applyFill="1" applyBorder="1" applyProtection="1">
      <protection hidden="1"/>
    </xf>
    <xf numFmtId="2" fontId="57" fillId="0" borderId="2" xfId="6" applyNumberFormat="1" applyFont="1" applyBorder="1" applyAlignment="1" applyProtection="1">
      <alignment horizontal="center"/>
      <protection locked="0"/>
    </xf>
    <xf numFmtId="0" fontId="57" fillId="0" borderId="2" xfId="0" applyFont="1" applyBorder="1" applyAlignment="1" applyProtection="1">
      <alignment horizontal="center"/>
      <protection locked="0"/>
    </xf>
    <xf numFmtId="2" fontId="57" fillId="0" borderId="18" xfId="6" applyNumberFormat="1" applyFont="1" applyBorder="1" applyAlignment="1" applyProtection="1">
      <alignment horizontal="center"/>
      <protection locked="0"/>
    </xf>
    <xf numFmtId="2" fontId="57" fillId="0" borderId="18" xfId="6" applyNumberFormat="1" applyFont="1" applyBorder="1" applyAlignment="1" applyProtection="1">
      <alignment horizontal="center" vertical="center"/>
      <protection locked="0"/>
    </xf>
    <xf numFmtId="0" fontId="60" fillId="0" borderId="34" xfId="6" applyFont="1" applyBorder="1" applyAlignment="1" applyProtection="1">
      <alignment horizontal="center" vertical="center" wrapText="1"/>
      <protection locked="0"/>
    </xf>
    <xf numFmtId="0" fontId="53" fillId="0" borderId="0" xfId="0" applyFont="1" applyProtection="1">
      <protection hidden="1"/>
    </xf>
    <xf numFmtId="0" fontId="52" fillId="0" borderId="0" xfId="6" applyFont="1" applyAlignment="1" applyProtection="1">
      <alignment horizontal="center" vertical="top"/>
      <protection hidden="1"/>
    </xf>
    <xf numFmtId="0" fontId="71" fillId="7" borderId="15" xfId="0" quotePrefix="1" applyFont="1" applyFill="1" applyBorder="1" applyProtection="1">
      <protection hidden="1"/>
    </xf>
    <xf numFmtId="0" fontId="74" fillId="0" borderId="0" xfId="6" applyFont="1" applyProtection="1">
      <protection hidden="1"/>
    </xf>
    <xf numFmtId="0" fontId="60" fillId="0" borderId="26" xfId="6" applyFont="1" applyBorder="1" applyAlignment="1" applyProtection="1">
      <alignment horizontal="center" vertical="center" wrapText="1"/>
      <protection locked="0"/>
    </xf>
    <xf numFmtId="0" fontId="52" fillId="0" borderId="0" xfId="0" applyFont="1" applyAlignment="1" applyProtection="1">
      <alignment horizontal="center" vertical="center"/>
      <protection hidden="1"/>
    </xf>
    <xf numFmtId="0" fontId="75" fillId="0" borderId="23" xfId="5" applyFont="1" applyBorder="1" applyAlignment="1" applyProtection="1">
      <alignment horizontal="center" vertical="center"/>
      <protection hidden="1"/>
    </xf>
    <xf numFmtId="0" fontId="75" fillId="0" borderId="23" xfId="5" quotePrefix="1" applyFont="1" applyBorder="1" applyAlignment="1" applyProtection="1">
      <alignment horizontal="center" vertical="center"/>
      <protection hidden="1"/>
    </xf>
    <xf numFmtId="0" fontId="65" fillId="0" borderId="18" xfId="4" applyFont="1" applyBorder="1" applyAlignment="1" applyProtection="1">
      <protection hidden="1"/>
    </xf>
    <xf numFmtId="0" fontId="75" fillId="0" borderId="24" xfId="5" applyFont="1" applyBorder="1" applyAlignment="1" applyProtection="1">
      <alignment horizontal="center" vertical="center"/>
      <protection hidden="1"/>
    </xf>
    <xf numFmtId="0" fontId="46" fillId="0" borderId="28" xfId="5" applyBorder="1" applyProtection="1">
      <protection hidden="1"/>
    </xf>
    <xf numFmtId="0" fontId="46" fillId="16" borderId="0" xfId="5" applyFill="1" applyProtection="1">
      <protection hidden="1"/>
    </xf>
    <xf numFmtId="0" fontId="63" fillId="16" borderId="0" xfId="5" quotePrefix="1" applyFont="1" applyFill="1" applyProtection="1">
      <protection hidden="1"/>
    </xf>
    <xf numFmtId="0" fontId="63" fillId="16" borderId="0" xfId="5" applyFont="1" applyFill="1" applyProtection="1">
      <protection hidden="1"/>
    </xf>
    <xf numFmtId="0" fontId="63" fillId="16" borderId="0" xfId="5" applyFont="1" applyFill="1" applyAlignment="1" applyProtection="1">
      <alignment horizontal="center" wrapText="1"/>
      <protection hidden="1"/>
    </xf>
    <xf numFmtId="0" fontId="0" fillId="16" borderId="0" xfId="0" applyFill="1" applyProtection="1">
      <protection hidden="1"/>
    </xf>
    <xf numFmtId="0" fontId="6" fillId="16" borderId="0" xfId="6" applyFill="1" applyProtection="1">
      <protection hidden="1"/>
    </xf>
    <xf numFmtId="0" fontId="76" fillId="16" borderId="0" xfId="5" applyFont="1" applyFill="1" applyProtection="1">
      <protection hidden="1"/>
    </xf>
    <xf numFmtId="0" fontId="63" fillId="16" borderId="2" xfId="5" applyFont="1" applyFill="1" applyBorder="1" applyProtection="1">
      <protection hidden="1"/>
    </xf>
    <xf numFmtId="2" fontId="63" fillId="16" borderId="2" xfId="5" applyNumberFormat="1" applyFont="1" applyFill="1" applyBorder="1" applyAlignment="1" applyProtection="1">
      <alignment horizontal="center" vertical="center"/>
      <protection hidden="1"/>
    </xf>
    <xf numFmtId="168" fontId="63" fillId="16" borderId="2" xfId="5" applyNumberFormat="1" applyFont="1" applyFill="1" applyBorder="1" applyAlignment="1" applyProtection="1">
      <alignment horizontal="center" vertical="center"/>
      <protection hidden="1"/>
    </xf>
    <xf numFmtId="2" fontId="63" fillId="16" borderId="2" xfId="6" applyNumberFormat="1" applyFont="1" applyFill="1" applyBorder="1" applyAlignment="1" applyProtection="1">
      <alignment horizontal="center" vertical="center"/>
      <protection hidden="1"/>
    </xf>
    <xf numFmtId="167" fontId="63" fillId="16" borderId="2" xfId="5" applyNumberFormat="1" applyFont="1" applyFill="1" applyBorder="1" applyAlignment="1" applyProtection="1">
      <alignment horizontal="center" vertical="center"/>
      <protection hidden="1"/>
    </xf>
    <xf numFmtId="0" fontId="63" fillId="16" borderId="0" xfId="5" applyFont="1" applyFill="1" applyAlignment="1" applyProtection="1">
      <alignment wrapText="1"/>
      <protection hidden="1"/>
    </xf>
    <xf numFmtId="0" fontId="77" fillId="16" borderId="0" xfId="3" applyFont="1" applyFill="1" applyBorder="1" applyAlignment="1" applyProtection="1">
      <alignment horizontal="center"/>
      <protection hidden="1"/>
    </xf>
    <xf numFmtId="0" fontId="51" fillId="16" borderId="0" xfId="5" applyFont="1" applyFill="1" applyProtection="1">
      <protection hidden="1"/>
    </xf>
    <xf numFmtId="0" fontId="0" fillId="16" borderId="0" xfId="0" applyFill="1" applyAlignment="1" applyProtection="1">
      <alignment wrapText="1"/>
      <protection hidden="1"/>
    </xf>
    <xf numFmtId="0" fontId="63" fillId="16" borderId="0" xfId="5" applyFont="1" applyFill="1" applyAlignment="1" applyProtection="1">
      <alignment vertical="center" wrapText="1"/>
      <protection hidden="1"/>
    </xf>
    <xf numFmtId="0" fontId="56" fillId="16" borderId="0" xfId="0" applyFont="1" applyFill="1" applyAlignment="1" applyProtection="1">
      <alignment vertical="center" wrapText="1"/>
      <protection hidden="1"/>
    </xf>
    <xf numFmtId="0" fontId="0" fillId="16" borderId="0" xfId="0" applyFill="1" applyAlignment="1" applyProtection="1">
      <alignment vertical="center" wrapText="1"/>
      <protection hidden="1"/>
    </xf>
    <xf numFmtId="0" fontId="46" fillId="16" borderId="0" xfId="5" applyFill="1" applyAlignment="1" applyProtection="1">
      <alignment horizontal="center"/>
      <protection hidden="1"/>
    </xf>
    <xf numFmtId="0" fontId="63" fillId="16" borderId="0" xfId="5" applyFont="1" applyFill="1" applyAlignment="1" applyProtection="1">
      <alignment vertical="center"/>
      <protection hidden="1"/>
    </xf>
    <xf numFmtId="0" fontId="75" fillId="16" borderId="0" xfId="5" applyFont="1" applyFill="1" applyProtection="1">
      <protection hidden="1"/>
    </xf>
    <xf numFmtId="0" fontId="77" fillId="16" borderId="0" xfId="3" applyFont="1" applyFill="1" applyBorder="1" applyAlignment="1" applyProtection="1">
      <alignment horizontal="center" wrapText="1"/>
      <protection hidden="1"/>
    </xf>
    <xf numFmtId="0" fontId="63" fillId="16" borderId="0" xfId="5" applyFont="1" applyFill="1" applyAlignment="1" applyProtection="1">
      <alignment horizontal="center"/>
      <protection hidden="1"/>
    </xf>
    <xf numFmtId="0" fontId="6" fillId="16" borderId="0" xfId="6" applyFill="1" applyAlignment="1" applyProtection="1">
      <alignment vertical="top" wrapText="1"/>
      <protection hidden="1"/>
    </xf>
    <xf numFmtId="0" fontId="65" fillId="16" borderId="0" xfId="4" applyFont="1" applyFill="1" applyAlignment="1" applyProtection="1">
      <protection hidden="1"/>
    </xf>
    <xf numFmtId="0" fontId="61" fillId="16" borderId="0" xfId="5" applyFont="1" applyFill="1" applyAlignment="1" applyProtection="1">
      <alignment horizontal="center" vertical="center"/>
      <protection hidden="1"/>
    </xf>
    <xf numFmtId="0" fontId="64" fillId="16" borderId="0" xfId="5" applyFont="1" applyFill="1" applyProtection="1">
      <protection hidden="1"/>
    </xf>
    <xf numFmtId="0" fontId="78" fillId="16" borderId="0" xfId="5" applyFont="1" applyFill="1" applyProtection="1">
      <protection hidden="1"/>
    </xf>
    <xf numFmtId="0" fontId="65" fillId="16" borderId="0" xfId="3" applyFont="1" applyFill="1" applyBorder="1" applyAlignment="1" applyProtection="1">
      <alignment vertical="center"/>
      <protection hidden="1"/>
    </xf>
    <xf numFmtId="0" fontId="49" fillId="16" borderId="0" xfId="4" applyFill="1" applyBorder="1" applyAlignment="1" applyProtection="1">
      <alignment vertical="center"/>
      <protection hidden="1"/>
    </xf>
    <xf numFmtId="0" fontId="79" fillId="17" borderId="5" xfId="7" applyFont="1" applyFill="1" applyBorder="1" applyAlignment="1" applyProtection="1">
      <alignment vertical="top" wrapText="1"/>
      <protection hidden="1"/>
    </xf>
    <xf numFmtId="0" fontId="60" fillId="17" borderId="5" xfId="6" applyFont="1" applyFill="1" applyBorder="1" applyAlignment="1" applyProtection="1">
      <alignment vertical="center"/>
      <protection hidden="1"/>
    </xf>
    <xf numFmtId="0" fontId="52" fillId="17" borderId="6" xfId="6" applyFont="1" applyFill="1" applyBorder="1" applyAlignment="1" applyProtection="1">
      <alignment horizontal="center"/>
      <protection hidden="1"/>
    </xf>
    <xf numFmtId="0" fontId="80" fillId="17" borderId="1" xfId="6" applyFont="1" applyFill="1" applyBorder="1" applyProtection="1">
      <protection hidden="1"/>
    </xf>
    <xf numFmtId="2" fontId="62" fillId="17" borderId="3" xfId="6" applyNumberFormat="1" applyFont="1" applyFill="1" applyBorder="1" applyAlignment="1" applyProtection="1">
      <alignment horizontal="center"/>
      <protection hidden="1"/>
    </xf>
    <xf numFmtId="0" fontId="57" fillId="17" borderId="0" xfId="0" applyFont="1" applyFill="1" applyProtection="1">
      <protection hidden="1"/>
    </xf>
    <xf numFmtId="0" fontId="54" fillId="17" borderId="8" xfId="6" applyFont="1" applyFill="1" applyBorder="1" applyAlignment="1" applyProtection="1">
      <alignment horizontal="center"/>
      <protection hidden="1"/>
    </xf>
    <xf numFmtId="0" fontId="80" fillId="17" borderId="1" xfId="0" applyFont="1" applyFill="1" applyBorder="1" applyProtection="1">
      <protection hidden="1"/>
    </xf>
    <xf numFmtId="0" fontId="57" fillId="17" borderId="11" xfId="6" applyFont="1" applyFill="1" applyBorder="1" applyProtection="1">
      <protection hidden="1"/>
    </xf>
    <xf numFmtId="2" fontId="80" fillId="17" borderId="12" xfId="6" applyNumberFormat="1" applyFont="1" applyFill="1" applyBorder="1" applyAlignment="1" applyProtection="1">
      <alignment horizontal="center"/>
      <protection hidden="1"/>
    </xf>
    <xf numFmtId="0" fontId="81" fillId="17" borderId="1" xfId="3" applyFont="1" applyFill="1" applyBorder="1" applyAlignment="1" applyProtection="1">
      <alignment horizontal="center"/>
      <protection hidden="1"/>
    </xf>
    <xf numFmtId="0" fontId="52" fillId="17" borderId="0" xfId="0" applyFont="1" applyFill="1" applyAlignment="1" applyProtection="1">
      <alignment horizontal="center"/>
      <protection hidden="1"/>
    </xf>
    <xf numFmtId="0" fontId="57" fillId="17" borderId="2" xfId="6" applyFont="1" applyFill="1" applyBorder="1" applyAlignment="1" applyProtection="1">
      <alignment horizontal="center" vertical="center"/>
      <protection hidden="1"/>
    </xf>
    <xf numFmtId="0" fontId="57" fillId="17" borderId="2" xfId="6" applyFont="1" applyFill="1" applyBorder="1" applyAlignment="1" applyProtection="1">
      <alignment horizontal="center" vertical="center" wrapText="1"/>
      <protection hidden="1"/>
    </xf>
    <xf numFmtId="0" fontId="57" fillId="17" borderId="9" xfId="6" applyFont="1" applyFill="1" applyBorder="1" applyAlignment="1" applyProtection="1">
      <alignment horizontal="center" vertical="center" wrapText="1"/>
      <protection hidden="1"/>
    </xf>
    <xf numFmtId="2" fontId="62" fillId="17" borderId="2" xfId="6" applyNumberFormat="1" applyFont="1" applyFill="1" applyBorder="1" applyAlignment="1" applyProtection="1">
      <alignment horizontal="center" vertical="center" wrapText="1"/>
      <protection hidden="1"/>
    </xf>
    <xf numFmtId="2" fontId="62" fillId="17" borderId="2" xfId="6" applyNumberFormat="1" applyFont="1" applyFill="1" applyBorder="1" applyAlignment="1" applyProtection="1">
      <alignment horizontal="center" vertical="center"/>
      <protection hidden="1"/>
    </xf>
    <xf numFmtId="2" fontId="62" fillId="17" borderId="9" xfId="6" applyNumberFormat="1" applyFont="1" applyFill="1" applyBorder="1" applyAlignment="1" applyProtection="1">
      <alignment horizontal="center" vertical="center"/>
      <protection hidden="1"/>
    </xf>
    <xf numFmtId="0" fontId="52" fillId="17" borderId="1" xfId="0" applyFont="1" applyFill="1" applyBorder="1" applyAlignment="1" applyProtection="1">
      <alignment wrapText="1"/>
      <protection hidden="1"/>
    </xf>
    <xf numFmtId="2" fontId="57" fillId="17" borderId="0" xfId="6" applyNumberFormat="1" applyFont="1" applyFill="1" applyAlignment="1" applyProtection="1">
      <alignment horizontal="center" wrapText="1"/>
      <protection hidden="1"/>
    </xf>
    <xf numFmtId="2" fontId="57" fillId="17" borderId="0" xfId="6" applyNumberFormat="1" applyFont="1" applyFill="1" applyAlignment="1" applyProtection="1">
      <alignment horizontal="center"/>
      <protection hidden="1"/>
    </xf>
    <xf numFmtId="2" fontId="57" fillId="17" borderId="8" xfId="6" applyNumberFormat="1" applyFont="1" applyFill="1" applyBorder="1" applyAlignment="1" applyProtection="1">
      <alignment horizontal="center"/>
      <protection hidden="1"/>
    </xf>
    <xf numFmtId="0" fontId="54" fillId="17" borderId="1" xfId="0" applyFont="1" applyFill="1" applyBorder="1" applyProtection="1">
      <protection hidden="1"/>
    </xf>
    <xf numFmtId="0" fontId="57" fillId="17" borderId="0" xfId="6" applyFont="1" applyFill="1" applyProtection="1">
      <protection hidden="1"/>
    </xf>
    <xf numFmtId="0" fontId="57" fillId="17" borderId="8" xfId="6" applyFont="1" applyFill="1" applyBorder="1" applyAlignment="1" applyProtection="1">
      <alignment horizontal="center"/>
      <protection hidden="1"/>
    </xf>
    <xf numFmtId="0" fontId="57" fillId="17" borderId="1" xfId="6" applyFont="1" applyFill="1" applyBorder="1" applyProtection="1">
      <protection hidden="1"/>
    </xf>
    <xf numFmtId="0" fontId="54" fillId="17" borderId="0" xfId="6" applyFont="1" applyFill="1" applyAlignment="1" applyProtection="1">
      <alignment horizontal="center"/>
      <protection hidden="1"/>
    </xf>
    <xf numFmtId="2" fontId="62" fillId="17" borderId="2" xfId="6" applyNumberFormat="1" applyFont="1" applyFill="1" applyBorder="1" applyAlignment="1" applyProtection="1">
      <alignment horizontal="center" wrapText="1"/>
      <protection hidden="1"/>
    </xf>
    <xf numFmtId="0" fontId="54" fillId="17" borderId="1" xfId="6" applyFont="1" applyFill="1" applyBorder="1" applyProtection="1">
      <protection hidden="1"/>
    </xf>
    <xf numFmtId="2" fontId="62" fillId="17" borderId="2" xfId="6" applyNumberFormat="1" applyFont="1" applyFill="1" applyBorder="1" applyAlignment="1" applyProtection="1">
      <alignment horizontal="center"/>
      <protection hidden="1"/>
    </xf>
    <xf numFmtId="2" fontId="57" fillId="17" borderId="4" xfId="6" applyNumberFormat="1" applyFont="1" applyFill="1" applyBorder="1" applyAlignment="1" applyProtection="1">
      <alignment horizontal="center"/>
      <protection hidden="1"/>
    </xf>
    <xf numFmtId="0" fontId="54" fillId="17" borderId="20" xfId="0" applyFont="1" applyFill="1" applyBorder="1" applyAlignment="1" applyProtection="1">
      <alignment horizontal="left" vertical="center"/>
      <protection hidden="1"/>
    </xf>
    <xf numFmtId="0" fontId="54" fillId="17" borderId="9" xfId="0" applyFont="1" applyFill="1" applyBorder="1" applyAlignment="1" applyProtection="1">
      <alignment horizontal="left" vertical="center"/>
      <protection hidden="1"/>
    </xf>
    <xf numFmtId="0" fontId="54" fillId="17" borderId="2" xfId="6" applyFont="1" applyFill="1" applyBorder="1" applyAlignment="1" applyProtection="1">
      <alignment horizontal="center"/>
      <protection hidden="1"/>
    </xf>
    <xf numFmtId="2" fontId="57" fillId="17" borderId="9" xfId="6" applyNumberFormat="1" applyFont="1" applyFill="1" applyBorder="1" applyAlignment="1" applyProtection="1">
      <alignment horizontal="left"/>
      <protection hidden="1"/>
    </xf>
    <xf numFmtId="166" fontId="57" fillId="17" borderId="17" xfId="6" quotePrefix="1" applyNumberFormat="1" applyFont="1" applyFill="1" applyBorder="1" applyAlignment="1" applyProtection="1">
      <alignment horizontal="left" vertical="center"/>
      <protection hidden="1"/>
    </xf>
    <xf numFmtId="2" fontId="57" fillId="17" borderId="17" xfId="6" quotePrefix="1" applyNumberFormat="1" applyFont="1" applyFill="1" applyBorder="1" applyAlignment="1" applyProtection="1">
      <alignment horizontal="left" vertical="center"/>
      <protection hidden="1"/>
    </xf>
    <xf numFmtId="2" fontId="57" fillId="17" borderId="17" xfId="6" applyNumberFormat="1" applyFont="1" applyFill="1" applyBorder="1" applyAlignment="1" applyProtection="1">
      <alignment horizontal="left" vertical="center"/>
      <protection hidden="1"/>
    </xf>
    <xf numFmtId="2" fontId="57" fillId="17" borderId="10" xfId="6" applyNumberFormat="1" applyFont="1" applyFill="1" applyBorder="1" applyAlignment="1" applyProtection="1">
      <alignment horizontal="left"/>
      <protection hidden="1"/>
    </xf>
    <xf numFmtId="169" fontId="57" fillId="17" borderId="9" xfId="6" applyNumberFormat="1" applyFont="1" applyFill="1" applyBorder="1" applyAlignment="1" applyProtection="1">
      <alignment horizontal="left"/>
      <protection hidden="1"/>
    </xf>
    <xf numFmtId="0" fontId="57" fillId="17" borderId="1" xfId="6" applyFont="1" applyFill="1" applyBorder="1" applyAlignment="1" applyProtection="1">
      <alignment vertical="center"/>
      <protection hidden="1"/>
    </xf>
    <xf numFmtId="2" fontId="52" fillId="17" borderId="0" xfId="6" applyNumberFormat="1" applyFont="1" applyFill="1" applyAlignment="1" applyProtection="1">
      <alignment horizontal="center"/>
      <protection hidden="1"/>
    </xf>
    <xf numFmtId="0" fontId="57" fillId="17" borderId="1" xfId="0" applyFont="1" applyFill="1" applyBorder="1" applyProtection="1">
      <protection hidden="1"/>
    </xf>
    <xf numFmtId="0" fontId="57" fillId="17" borderId="21" xfId="6" applyFont="1" applyFill="1" applyBorder="1" applyAlignment="1" applyProtection="1">
      <alignment vertical="top" wrapText="1"/>
      <protection hidden="1"/>
    </xf>
    <xf numFmtId="0" fontId="52" fillId="17" borderId="0" xfId="0" applyFont="1" applyFill="1" applyProtection="1">
      <protection hidden="1"/>
    </xf>
    <xf numFmtId="0" fontId="57" fillId="17" borderId="2" xfId="6" applyFont="1" applyFill="1" applyBorder="1" applyAlignment="1" applyProtection="1">
      <alignment horizontal="center"/>
      <protection hidden="1"/>
    </xf>
    <xf numFmtId="0" fontId="52" fillId="17" borderId="1" xfId="0" applyFont="1" applyFill="1" applyBorder="1" applyAlignment="1" applyProtection="1">
      <alignment vertical="center"/>
      <protection hidden="1"/>
    </xf>
    <xf numFmtId="0" fontId="57" fillId="17" borderId="35" xfId="6" applyFont="1" applyFill="1" applyBorder="1" applyAlignment="1" applyProtection="1">
      <alignment horizontal="left" vertical="center" wrapText="1"/>
      <protection hidden="1"/>
    </xf>
    <xf numFmtId="0" fontId="52" fillId="17" borderId="4" xfId="0" applyFont="1" applyFill="1" applyBorder="1" applyAlignment="1" applyProtection="1">
      <alignment horizontal="left" vertical="center" wrapText="1"/>
      <protection hidden="1"/>
    </xf>
    <xf numFmtId="0" fontId="57" fillId="17" borderId="23" xfId="0" applyFont="1" applyFill="1" applyBorder="1" applyProtection="1">
      <protection hidden="1"/>
    </xf>
    <xf numFmtId="0" fontId="57" fillId="17" borderId="18" xfId="0" applyFont="1" applyFill="1" applyBorder="1" applyProtection="1">
      <protection hidden="1"/>
    </xf>
    <xf numFmtId="0" fontId="57" fillId="17" borderId="24" xfId="0" applyFont="1" applyFill="1" applyBorder="1" applyProtection="1">
      <protection hidden="1"/>
    </xf>
    <xf numFmtId="0" fontId="57" fillId="17" borderId="25" xfId="0" applyFont="1" applyFill="1" applyBorder="1" applyProtection="1">
      <protection hidden="1"/>
    </xf>
    <xf numFmtId="0" fontId="54" fillId="17" borderId="9" xfId="6" applyFont="1" applyFill="1" applyBorder="1" applyAlignment="1" applyProtection="1">
      <alignment horizontal="center" vertical="center"/>
      <protection hidden="1"/>
    </xf>
    <xf numFmtId="0" fontId="54" fillId="17" borderId="22" xfId="6" applyFont="1" applyFill="1" applyBorder="1" applyAlignment="1" applyProtection="1">
      <alignment horizontal="center" vertical="center"/>
      <protection hidden="1"/>
    </xf>
    <xf numFmtId="0" fontId="54" fillId="17" borderId="17" xfId="0" applyFont="1" applyFill="1" applyBorder="1" applyAlignment="1" applyProtection="1">
      <alignment horizontal="left" vertical="center"/>
      <protection hidden="1"/>
    </xf>
    <xf numFmtId="0" fontId="54" fillId="17" borderId="36" xfId="0" applyFont="1" applyFill="1" applyBorder="1" applyAlignment="1" applyProtection="1">
      <alignment horizontal="left" vertical="center"/>
      <protection hidden="1"/>
    </xf>
    <xf numFmtId="0" fontId="54" fillId="17" borderId="37" xfId="0" applyFont="1" applyFill="1" applyBorder="1" applyAlignment="1" applyProtection="1">
      <alignment horizontal="left" vertical="center"/>
      <protection hidden="1"/>
    </xf>
    <xf numFmtId="0" fontId="75" fillId="16" borderId="0" xfId="5" applyFont="1" applyFill="1" applyAlignment="1" applyProtection="1">
      <alignment horizontal="center"/>
      <protection hidden="1"/>
    </xf>
    <xf numFmtId="0" fontId="75" fillId="16" borderId="0" xfId="5" applyFont="1" applyFill="1" applyAlignment="1" applyProtection="1">
      <alignment vertical="center"/>
      <protection hidden="1"/>
    </xf>
    <xf numFmtId="0" fontId="75" fillId="16" borderId="0" xfId="5" applyFont="1" applyFill="1" applyAlignment="1" applyProtection="1">
      <alignment wrapText="1"/>
      <protection hidden="1"/>
    </xf>
    <xf numFmtId="0" fontId="75" fillId="16" borderId="0" xfId="5" quotePrefix="1" applyFont="1" applyFill="1" applyAlignment="1" applyProtection="1">
      <alignment vertical="center"/>
      <protection hidden="1"/>
    </xf>
    <xf numFmtId="2" fontId="63" fillId="5" borderId="37" xfId="5" applyNumberFormat="1" applyFont="1" applyFill="1" applyBorder="1" applyAlignment="1" applyProtection="1">
      <alignment horizontal="center" vertical="center"/>
      <protection hidden="1"/>
    </xf>
    <xf numFmtId="166" fontId="63" fillId="5" borderId="9" xfId="5" applyNumberFormat="1" applyFont="1" applyFill="1" applyBorder="1" applyAlignment="1" applyProtection="1">
      <alignment horizontal="center" vertical="center"/>
      <protection hidden="1"/>
    </xf>
    <xf numFmtId="2" fontId="63" fillId="5" borderId="9" xfId="5" applyNumberFormat="1" applyFont="1" applyFill="1" applyBorder="1" applyAlignment="1" applyProtection="1">
      <alignment horizontal="center" vertical="center"/>
      <protection hidden="1"/>
    </xf>
    <xf numFmtId="2" fontId="63" fillId="5" borderId="22" xfId="5" applyNumberFormat="1" applyFont="1" applyFill="1" applyBorder="1" applyAlignment="1" applyProtection="1">
      <alignment horizontal="center" vertical="center"/>
      <protection hidden="1"/>
    </xf>
    <xf numFmtId="2" fontId="63" fillId="6" borderId="38" xfId="5" applyNumberFormat="1" applyFont="1" applyFill="1" applyBorder="1" applyAlignment="1" applyProtection="1">
      <alignment horizontal="center" vertical="center"/>
      <protection hidden="1"/>
    </xf>
    <xf numFmtId="0" fontId="46" fillId="6" borderId="39" xfId="5" applyFill="1" applyBorder="1" applyProtection="1">
      <protection hidden="1"/>
    </xf>
    <xf numFmtId="0" fontId="46" fillId="6" borderId="18" xfId="5" applyFill="1" applyBorder="1" applyProtection="1">
      <protection hidden="1"/>
    </xf>
    <xf numFmtId="0" fontId="46" fillId="6" borderId="18" xfId="5" applyFill="1" applyBorder="1" applyAlignment="1" applyProtection="1">
      <alignment horizontal="center"/>
      <protection hidden="1"/>
    </xf>
    <xf numFmtId="167" fontId="63" fillId="6" borderId="16" xfId="5" applyNumberFormat="1" applyFont="1" applyFill="1" applyBorder="1" applyAlignment="1" applyProtection="1">
      <alignment horizontal="center" vertical="center"/>
      <protection hidden="1"/>
    </xf>
    <xf numFmtId="2" fontId="63" fillId="6" borderId="16" xfId="5" applyNumberFormat="1" applyFont="1" applyFill="1" applyBorder="1" applyAlignment="1" applyProtection="1">
      <alignment horizontal="center" vertical="center"/>
      <protection hidden="1"/>
    </xf>
    <xf numFmtId="167" fontId="63" fillId="6" borderId="40" xfId="5" applyNumberFormat="1" applyFont="1" applyFill="1" applyBorder="1" applyAlignment="1" applyProtection="1">
      <alignment horizontal="center" vertical="center"/>
      <protection hidden="1"/>
    </xf>
    <xf numFmtId="0" fontId="46" fillId="6" borderId="25" xfId="5" applyFill="1" applyBorder="1" applyProtection="1">
      <protection hidden="1"/>
    </xf>
    <xf numFmtId="0" fontId="57" fillId="0" borderId="2" xfId="0" quotePrefix="1" applyFont="1" applyBorder="1" applyAlignment="1" applyProtection="1">
      <alignment horizontal="center"/>
      <protection locked="0"/>
    </xf>
    <xf numFmtId="0" fontId="82" fillId="17" borderId="17" xfId="0" applyFont="1" applyFill="1" applyBorder="1" applyAlignment="1" applyProtection="1">
      <alignment horizontal="center" vertical="center" wrapText="1"/>
      <protection hidden="1"/>
    </xf>
    <xf numFmtId="0" fontId="57" fillId="0" borderId="23" xfId="6" applyFont="1" applyBorder="1" applyAlignment="1" applyProtection="1">
      <alignment horizontal="left" vertical="center" wrapText="1"/>
      <protection hidden="1"/>
    </xf>
    <xf numFmtId="0" fontId="57" fillId="0" borderId="28" xfId="6" applyFont="1" applyBorder="1" applyAlignment="1" applyProtection="1">
      <alignment horizontal="left" vertical="center" wrapText="1"/>
      <protection hidden="1"/>
    </xf>
    <xf numFmtId="0" fontId="0" fillId="15" borderId="0" xfId="0" applyFill="1" applyProtection="1">
      <protection hidden="1"/>
    </xf>
    <xf numFmtId="0" fontId="54" fillId="17" borderId="0" xfId="6" applyFont="1" applyFill="1" applyAlignment="1" applyProtection="1">
      <alignment horizontal="center"/>
      <protection locked="0"/>
    </xf>
    <xf numFmtId="0" fontId="60" fillId="17" borderId="41" xfId="6" applyFont="1" applyFill="1" applyBorder="1" applyAlignment="1" applyProtection="1">
      <alignment horizontal="center" vertical="center" wrapText="1"/>
      <protection hidden="1"/>
    </xf>
    <xf numFmtId="0" fontId="60" fillId="17" borderId="29" xfId="6" applyFont="1" applyFill="1" applyBorder="1" applyAlignment="1" applyProtection="1">
      <alignment horizontal="center" vertical="center" wrapText="1"/>
      <protection hidden="1"/>
    </xf>
    <xf numFmtId="0" fontId="83" fillId="18" borderId="2" xfId="6" applyFont="1" applyFill="1" applyBorder="1" applyAlignment="1" applyProtection="1">
      <alignment horizontal="center" vertical="center" wrapText="1"/>
      <protection hidden="1"/>
    </xf>
    <xf numFmtId="0" fontId="83" fillId="18" borderId="34" xfId="6" applyFont="1" applyFill="1" applyBorder="1" applyAlignment="1" applyProtection="1">
      <alignment horizontal="center" vertical="center" wrapText="1"/>
      <protection hidden="1"/>
    </xf>
    <xf numFmtId="2" fontId="57" fillId="19" borderId="2" xfId="6" applyNumberFormat="1" applyFont="1" applyFill="1" applyBorder="1" applyAlignment="1" applyProtection="1">
      <alignment horizontal="center"/>
      <protection hidden="1"/>
    </xf>
    <xf numFmtId="2" fontId="57" fillId="18" borderId="2" xfId="6" applyNumberFormat="1" applyFont="1" applyFill="1" applyBorder="1" applyAlignment="1" applyProtection="1">
      <alignment horizontal="center"/>
      <protection hidden="1"/>
    </xf>
    <xf numFmtId="2" fontId="57" fillId="20" borderId="2" xfId="6" applyNumberFormat="1" applyFont="1" applyFill="1" applyBorder="1" applyAlignment="1" applyProtection="1">
      <alignment horizontal="center"/>
      <protection hidden="1"/>
    </xf>
    <xf numFmtId="2" fontId="57" fillId="20" borderId="18" xfId="6" applyNumberFormat="1" applyFont="1" applyFill="1" applyBorder="1" applyAlignment="1" applyProtection="1">
      <alignment horizontal="center"/>
      <protection hidden="1"/>
    </xf>
    <xf numFmtId="2" fontId="57" fillId="20" borderId="18" xfId="6" applyNumberFormat="1" applyFont="1" applyFill="1" applyBorder="1" applyAlignment="1" applyProtection="1">
      <alignment horizontal="center" vertical="center"/>
      <protection hidden="1"/>
    </xf>
    <xf numFmtId="0" fontId="57" fillId="20" borderId="2" xfId="0" applyFont="1" applyFill="1" applyBorder="1" applyAlignment="1" applyProtection="1">
      <alignment horizontal="center"/>
      <protection hidden="1"/>
    </xf>
    <xf numFmtId="0" fontId="83" fillId="18" borderId="28" xfId="6" applyFont="1" applyFill="1" applyBorder="1" applyAlignment="1" applyProtection="1">
      <alignment horizontal="center" vertical="center" wrapText="1"/>
      <protection hidden="1"/>
    </xf>
    <xf numFmtId="165" fontId="57" fillId="18" borderId="2" xfId="6" applyNumberFormat="1" applyFont="1" applyFill="1" applyBorder="1" applyAlignment="1" applyProtection="1">
      <alignment horizontal="center"/>
      <protection hidden="1"/>
    </xf>
    <xf numFmtId="165" fontId="57" fillId="18" borderId="12" xfId="6" applyNumberFormat="1" applyFont="1" applyFill="1" applyBorder="1" applyAlignment="1" applyProtection="1">
      <alignment horizontal="center"/>
      <protection hidden="1"/>
    </xf>
    <xf numFmtId="2" fontId="57" fillId="20" borderId="2" xfId="6" applyNumberFormat="1" applyFont="1" applyFill="1" applyBorder="1" applyAlignment="1" applyProtection="1">
      <alignment horizontal="center" vertical="center"/>
      <protection hidden="1"/>
    </xf>
    <xf numFmtId="0" fontId="54" fillId="20" borderId="2" xfId="0" applyFont="1" applyFill="1" applyBorder="1" applyAlignment="1" applyProtection="1">
      <alignment horizontal="center"/>
      <protection hidden="1"/>
    </xf>
    <xf numFmtId="0" fontId="0" fillId="0" borderId="1" xfId="0" applyBorder="1" applyProtection="1">
      <protection hidden="1"/>
    </xf>
    <xf numFmtId="0" fontId="0" fillId="7" borderId="1" xfId="0" applyFill="1" applyBorder="1" applyProtection="1">
      <protection hidden="1"/>
    </xf>
    <xf numFmtId="0" fontId="0" fillId="7" borderId="0" xfId="0" applyFill="1" applyProtection="1">
      <protection hidden="1"/>
    </xf>
    <xf numFmtId="2" fontId="57" fillId="17" borderId="26" xfId="6" applyNumberFormat="1" applyFont="1" applyFill="1" applyBorder="1" applyAlignment="1" applyProtection="1">
      <alignment horizontal="center" vertical="center"/>
      <protection hidden="1"/>
    </xf>
    <xf numFmtId="0" fontId="52" fillId="7" borderId="6" xfId="0" applyFont="1" applyFill="1" applyBorder="1" applyProtection="1">
      <protection hidden="1"/>
    </xf>
    <xf numFmtId="0" fontId="52" fillId="7" borderId="0" xfId="0" applyFont="1" applyFill="1" applyProtection="1">
      <protection hidden="1"/>
    </xf>
    <xf numFmtId="0" fontId="52" fillId="7" borderId="0" xfId="0" quotePrefix="1" applyFont="1" applyFill="1" applyProtection="1">
      <protection hidden="1"/>
    </xf>
    <xf numFmtId="0" fontId="52" fillId="13" borderId="0" xfId="0" applyFont="1" applyFill="1" applyProtection="1">
      <protection hidden="1"/>
    </xf>
    <xf numFmtId="0" fontId="67" fillId="0" borderId="45" xfId="0" applyFont="1" applyBorder="1" applyProtection="1">
      <protection hidden="1"/>
    </xf>
    <xf numFmtId="0" fontId="29" fillId="21" borderId="45" xfId="0" applyFont="1" applyFill="1" applyBorder="1" applyProtection="1">
      <protection hidden="1"/>
    </xf>
    <xf numFmtId="0" fontId="67" fillId="0" borderId="46" xfId="0" applyFont="1" applyBorder="1" applyProtection="1">
      <protection hidden="1"/>
    </xf>
    <xf numFmtId="0" fontId="67" fillId="8" borderId="31" xfId="0" applyFont="1" applyFill="1" applyBorder="1" applyProtection="1">
      <protection hidden="1"/>
    </xf>
    <xf numFmtId="0" fontId="67" fillId="8" borderId="32" xfId="0" applyFont="1" applyFill="1" applyBorder="1" applyProtection="1">
      <protection hidden="1"/>
    </xf>
    <xf numFmtId="0" fontId="71" fillId="8" borderId="32" xfId="0" applyFont="1" applyFill="1" applyBorder="1" applyProtection="1">
      <protection hidden="1"/>
    </xf>
    <xf numFmtId="0" fontId="67" fillId="0" borderId="32" xfId="0" applyFont="1" applyBorder="1" applyProtection="1">
      <protection hidden="1"/>
    </xf>
    <xf numFmtId="0" fontId="71" fillId="7" borderId="32" xfId="6" quotePrefix="1" applyFont="1" applyFill="1" applyBorder="1" applyProtection="1">
      <protection hidden="1"/>
    </xf>
    <xf numFmtId="0" fontId="55" fillId="7" borderId="32" xfId="6" applyFont="1" applyFill="1" applyBorder="1" applyProtection="1">
      <protection hidden="1"/>
    </xf>
    <xf numFmtId="0" fontId="52" fillId="7" borderId="32" xfId="0" applyFont="1" applyFill="1" applyBorder="1" applyProtection="1">
      <protection hidden="1"/>
    </xf>
    <xf numFmtId="0" fontId="71" fillId="7" borderId="32" xfId="6" applyFont="1" applyFill="1" applyBorder="1" applyProtection="1">
      <protection hidden="1"/>
    </xf>
    <xf numFmtId="0" fontId="71" fillId="9" borderId="32" xfId="6" applyFont="1" applyFill="1" applyBorder="1" applyProtection="1">
      <protection hidden="1"/>
    </xf>
    <xf numFmtId="0" fontId="52" fillId="0" borderId="33" xfId="6" applyFont="1" applyBorder="1" applyAlignment="1" applyProtection="1">
      <alignment horizontal="center" vertical="top"/>
      <protection hidden="1"/>
    </xf>
    <xf numFmtId="0" fontId="52" fillId="0" borderId="31" xfId="0" applyFont="1" applyBorder="1" applyAlignment="1" applyProtection="1">
      <alignment horizontal="center"/>
      <protection hidden="1"/>
    </xf>
    <xf numFmtId="0" fontId="46" fillId="16" borderId="2" xfId="5" applyFill="1" applyBorder="1" applyProtection="1">
      <protection hidden="1"/>
    </xf>
    <xf numFmtId="168" fontId="63" fillId="5" borderId="2" xfId="5" applyNumberFormat="1" applyFont="1" applyFill="1" applyBorder="1" applyAlignment="1" applyProtection="1">
      <alignment horizontal="center" vertical="center"/>
      <protection hidden="1"/>
    </xf>
    <xf numFmtId="2" fontId="67" fillId="5" borderId="2" xfId="5" applyNumberFormat="1" applyFont="1" applyFill="1" applyBorder="1" applyAlignment="1" applyProtection="1">
      <alignment horizontal="center" vertical="center"/>
      <protection hidden="1"/>
    </xf>
    <xf numFmtId="2" fontId="63" fillId="5" borderId="2" xfId="6" applyNumberFormat="1" applyFont="1" applyFill="1" applyBorder="1" applyAlignment="1" applyProtection="1">
      <alignment horizontal="center" vertical="center"/>
      <protection hidden="1"/>
    </xf>
    <xf numFmtId="2" fontId="63" fillId="5" borderId="2" xfId="5" applyNumberFormat="1" applyFont="1" applyFill="1" applyBorder="1" applyAlignment="1" applyProtection="1">
      <alignment horizontal="center" vertical="center"/>
      <protection hidden="1"/>
    </xf>
    <xf numFmtId="167" fontId="63" fillId="5" borderId="2" xfId="5" applyNumberFormat="1" applyFont="1" applyFill="1" applyBorder="1" applyAlignment="1" applyProtection="1">
      <alignment horizontal="center" vertical="center"/>
      <protection hidden="1"/>
    </xf>
    <xf numFmtId="0" fontId="46" fillId="5" borderId="0" xfId="5" applyFill="1" applyProtection="1">
      <protection hidden="1"/>
    </xf>
    <xf numFmtId="0" fontId="52" fillId="22" borderId="0" xfId="6" applyFont="1" applyFill="1" applyProtection="1">
      <protection hidden="1"/>
    </xf>
    <xf numFmtId="0" fontId="86" fillId="22" borderId="0" xfId="6" applyFont="1" applyFill="1" applyAlignment="1" applyProtection="1">
      <alignment vertical="center"/>
      <protection hidden="1"/>
    </xf>
    <xf numFmtId="0" fontId="59" fillId="22" borderId="5" xfId="6" applyFont="1" applyFill="1" applyBorder="1" applyAlignment="1" applyProtection="1">
      <alignment vertical="center"/>
      <protection hidden="1"/>
    </xf>
    <xf numFmtId="0" fontId="86" fillId="22" borderId="6" xfId="6" applyFont="1" applyFill="1" applyBorder="1" applyAlignment="1" applyProtection="1">
      <alignment horizontal="center" vertical="center"/>
      <protection hidden="1"/>
    </xf>
    <xf numFmtId="0" fontId="86" fillId="22" borderId="7" xfId="6" applyFont="1" applyFill="1" applyBorder="1" applyAlignment="1" applyProtection="1">
      <alignment horizontal="center" vertical="center"/>
      <protection hidden="1"/>
    </xf>
    <xf numFmtId="0" fontId="87" fillId="22" borderId="0" xfId="0" applyFont="1" applyFill="1"/>
    <xf numFmtId="0" fontId="54" fillId="17" borderId="2" xfId="6" applyFont="1" applyFill="1" applyBorder="1" applyAlignment="1" applyProtection="1">
      <alignment horizontal="center" vertical="center"/>
      <protection hidden="1"/>
    </xf>
    <xf numFmtId="0" fontId="57" fillId="0" borderId="2" xfId="0" quotePrefix="1" applyFont="1" applyBorder="1" applyAlignment="1" applyProtection="1">
      <alignment horizontal="center" vertical="center" wrapText="1"/>
      <protection locked="0"/>
    </xf>
    <xf numFmtId="0" fontId="57" fillId="0" borderId="2" xfId="0" applyFont="1" applyBorder="1" applyAlignment="1" applyProtection="1">
      <alignment horizontal="center" vertical="center" wrapText="1"/>
      <protection locked="0"/>
    </xf>
    <xf numFmtId="2" fontId="57" fillId="17" borderId="10" xfId="6" applyNumberFormat="1" applyFont="1" applyFill="1" applyBorder="1" applyAlignment="1" applyProtection="1">
      <alignment horizontal="left" vertical="center"/>
      <protection hidden="1"/>
    </xf>
    <xf numFmtId="0" fontId="53" fillId="17" borderId="7" xfId="6" applyFont="1" applyFill="1" applyBorder="1" applyAlignment="1" applyProtection="1">
      <alignment horizontal="center" vertical="center"/>
      <protection hidden="1"/>
    </xf>
    <xf numFmtId="0" fontId="54" fillId="17" borderId="8" xfId="6" applyFont="1" applyFill="1" applyBorder="1" applyAlignment="1" applyProtection="1">
      <alignment horizontal="center" vertical="center"/>
      <protection hidden="1"/>
    </xf>
    <xf numFmtId="0" fontId="54" fillId="17" borderId="13" xfId="6" applyFont="1" applyFill="1" applyBorder="1" applyAlignment="1" applyProtection="1">
      <alignment horizontal="center" vertical="center"/>
      <protection hidden="1"/>
    </xf>
    <xf numFmtId="0" fontId="52" fillId="17" borderId="8" xfId="0" applyFont="1" applyFill="1" applyBorder="1" applyAlignment="1" applyProtection="1">
      <alignment horizontal="center" vertical="center"/>
      <protection hidden="1"/>
    </xf>
    <xf numFmtId="2" fontId="57" fillId="17" borderId="8" xfId="6" applyNumberFormat="1" applyFont="1" applyFill="1" applyBorder="1" applyAlignment="1" applyProtection="1">
      <alignment horizontal="center" vertical="center"/>
      <protection hidden="1"/>
    </xf>
    <xf numFmtId="0" fontId="57" fillId="17" borderId="8" xfId="6" applyFont="1" applyFill="1" applyBorder="1" applyAlignment="1" applyProtection="1">
      <alignment horizontal="center" vertical="center"/>
      <protection hidden="1"/>
    </xf>
    <xf numFmtId="0" fontId="52" fillId="17" borderId="8" xfId="6" applyFont="1" applyFill="1" applyBorder="1" applyAlignment="1" applyProtection="1">
      <alignment horizontal="center" vertical="center"/>
      <protection hidden="1"/>
    </xf>
    <xf numFmtId="2" fontId="57" fillId="17" borderId="9" xfId="6" applyNumberFormat="1" applyFont="1" applyFill="1" applyBorder="1" applyAlignment="1" applyProtection="1">
      <alignment horizontal="left" vertical="center"/>
      <protection hidden="1"/>
    </xf>
    <xf numFmtId="169" fontId="57" fillId="17" borderId="9" xfId="6" applyNumberFormat="1" applyFont="1" applyFill="1" applyBorder="1" applyAlignment="1" applyProtection="1">
      <alignment horizontal="left" vertical="center"/>
      <protection hidden="1"/>
    </xf>
    <xf numFmtId="0" fontId="54" fillId="17" borderId="8" xfId="6" applyFont="1" applyFill="1" applyBorder="1" applyAlignment="1" applyProtection="1">
      <alignment horizontal="center" vertical="center" wrapText="1"/>
      <protection hidden="1"/>
    </xf>
    <xf numFmtId="0" fontId="52" fillId="17" borderId="8" xfId="0" applyFont="1" applyFill="1" applyBorder="1" applyAlignment="1" applyProtection="1">
      <alignment vertical="center"/>
      <protection hidden="1"/>
    </xf>
    <xf numFmtId="0" fontId="52" fillId="17" borderId="8" xfId="6" applyFont="1" applyFill="1" applyBorder="1" applyAlignment="1" applyProtection="1">
      <alignment vertical="center"/>
      <protection hidden="1"/>
    </xf>
    <xf numFmtId="0" fontId="57" fillId="17" borderId="9" xfId="6" applyFont="1" applyFill="1" applyBorder="1" applyAlignment="1" applyProtection="1">
      <alignment horizontal="center" vertical="center"/>
      <protection hidden="1"/>
    </xf>
    <xf numFmtId="2" fontId="57" fillId="17" borderId="14" xfId="6" applyNumberFormat="1" applyFont="1" applyFill="1" applyBorder="1" applyAlignment="1" applyProtection="1">
      <alignment horizontal="center" vertical="center"/>
      <protection hidden="1"/>
    </xf>
    <xf numFmtId="165" fontId="57" fillId="17" borderId="9" xfId="6" applyNumberFormat="1" applyFont="1" applyFill="1" applyBorder="1" applyAlignment="1" applyProtection="1">
      <alignment horizontal="left" vertical="center"/>
      <protection hidden="1"/>
    </xf>
    <xf numFmtId="2" fontId="57" fillId="17" borderId="22" xfId="6" applyNumberFormat="1" applyFont="1" applyFill="1" applyBorder="1" applyAlignment="1" applyProtection="1">
      <alignment horizontal="left" vertical="center"/>
      <protection hidden="1"/>
    </xf>
    <xf numFmtId="2" fontId="57" fillId="17" borderId="47" xfId="6" applyNumberFormat="1" applyFont="1" applyFill="1" applyBorder="1" applyAlignment="1" applyProtection="1">
      <alignment horizontal="left" vertical="center"/>
      <protection hidden="1"/>
    </xf>
    <xf numFmtId="0" fontId="52" fillId="0" borderId="0" xfId="6" applyFont="1" applyAlignment="1" applyProtection="1">
      <alignment vertical="center"/>
      <protection hidden="1"/>
    </xf>
    <xf numFmtId="0" fontId="52" fillId="0" borderId="0" xfId="6" applyFont="1" applyAlignment="1" applyProtection="1">
      <alignment horizontal="center" vertical="center"/>
      <protection hidden="1"/>
    </xf>
    <xf numFmtId="0" fontId="53" fillId="17" borderId="6" xfId="6" applyFont="1" applyFill="1" applyBorder="1" applyAlignment="1" applyProtection="1">
      <alignment horizontal="center" vertical="center"/>
      <protection hidden="1"/>
    </xf>
    <xf numFmtId="0" fontId="57" fillId="17" borderId="0" xfId="0" applyFont="1" applyFill="1" applyAlignment="1" applyProtection="1">
      <alignment vertical="center"/>
      <protection hidden="1"/>
    </xf>
    <xf numFmtId="0" fontId="57" fillId="17" borderId="15" xfId="0" applyFont="1" applyFill="1" applyBorder="1" applyAlignment="1" applyProtection="1">
      <alignment vertical="center"/>
      <protection hidden="1"/>
    </xf>
    <xf numFmtId="0" fontId="52" fillId="17" borderId="0" xfId="0" applyFont="1" applyFill="1" applyAlignment="1" applyProtection="1">
      <alignment horizontal="center" vertical="center"/>
      <protection hidden="1"/>
    </xf>
    <xf numFmtId="2" fontId="57" fillId="17" borderId="0" xfId="6" applyNumberFormat="1" applyFont="1" applyFill="1" applyAlignment="1" applyProtection="1">
      <alignment horizontal="center" vertical="center"/>
      <protection hidden="1"/>
    </xf>
    <xf numFmtId="0" fontId="57" fillId="17" borderId="0" xfId="6" applyFont="1" applyFill="1" applyAlignment="1" applyProtection="1">
      <alignment vertical="center"/>
      <protection hidden="1"/>
    </xf>
    <xf numFmtId="0" fontId="54" fillId="17" borderId="0" xfId="6" applyFont="1" applyFill="1" applyAlignment="1" applyProtection="1">
      <alignment horizontal="center" vertical="center"/>
      <protection hidden="1"/>
    </xf>
    <xf numFmtId="2" fontId="57" fillId="0" borderId="2" xfId="6" applyNumberFormat="1" applyFont="1" applyBorder="1" applyAlignment="1" applyProtection="1">
      <alignment horizontal="center" vertical="center"/>
      <protection locked="0"/>
    </xf>
    <xf numFmtId="0" fontId="54" fillId="17" borderId="0" xfId="6" applyFont="1" applyFill="1" applyAlignment="1" applyProtection="1">
      <alignment horizontal="center" vertical="center"/>
      <protection locked="0"/>
    </xf>
    <xf numFmtId="0" fontId="57" fillId="0" borderId="2" xfId="0" applyFont="1" applyBorder="1" applyAlignment="1" applyProtection="1">
      <alignment horizontal="center" vertical="center"/>
      <protection locked="0"/>
    </xf>
    <xf numFmtId="0" fontId="48" fillId="17" borderId="0" xfId="2" applyFill="1" applyBorder="1" applyAlignment="1" applyProtection="1">
      <alignment horizontal="center" vertical="center"/>
      <protection hidden="1"/>
    </xf>
    <xf numFmtId="0" fontId="52" fillId="17" borderId="0" xfId="0" applyFont="1" applyFill="1" applyAlignment="1" applyProtection="1">
      <alignment vertical="center"/>
      <protection hidden="1"/>
    </xf>
    <xf numFmtId="2" fontId="57" fillId="17" borderId="4" xfId="6" applyNumberFormat="1" applyFont="1" applyFill="1" applyBorder="1" applyAlignment="1" applyProtection="1">
      <alignment horizontal="center" vertical="center"/>
      <protection hidden="1"/>
    </xf>
    <xf numFmtId="165" fontId="57" fillId="17" borderId="2" xfId="6" applyNumberFormat="1" applyFont="1" applyFill="1" applyBorder="1" applyAlignment="1" applyProtection="1">
      <alignment horizontal="center" vertical="center"/>
      <protection hidden="1"/>
    </xf>
    <xf numFmtId="2" fontId="57" fillId="0" borderId="12" xfId="6" applyNumberFormat="1" applyFont="1" applyBorder="1" applyAlignment="1" applyProtection="1">
      <alignment horizontal="center" vertical="center"/>
      <protection locked="0"/>
    </xf>
    <xf numFmtId="2" fontId="57" fillId="0" borderId="48" xfId="6" applyNumberFormat="1" applyFont="1" applyBorder="1" applyAlignment="1" applyProtection="1">
      <alignment horizontal="center" vertical="center"/>
      <protection locked="0"/>
    </xf>
    <xf numFmtId="0" fontId="54" fillId="17" borderId="40" xfId="6" applyFont="1" applyFill="1" applyBorder="1" applyAlignment="1" applyProtection="1">
      <alignment horizontal="center" vertical="center"/>
      <protection hidden="1"/>
    </xf>
    <xf numFmtId="0" fontId="17" fillId="7" borderId="0" xfId="0" applyFont="1" applyFill="1" applyProtection="1">
      <protection hidden="1"/>
    </xf>
    <xf numFmtId="1" fontId="60" fillId="0" borderId="2" xfId="6" quotePrefix="1" applyNumberFormat="1" applyFont="1" applyBorder="1" applyAlignment="1" applyProtection="1">
      <alignment horizontal="center" vertical="center" wrapText="1"/>
      <protection locked="0"/>
    </xf>
    <xf numFmtId="0" fontId="0" fillId="22" borderId="0" xfId="0" applyFill="1"/>
    <xf numFmtId="0" fontId="57" fillId="17" borderId="23" xfId="6" applyFont="1" applyFill="1" applyBorder="1" applyAlignment="1" applyProtection="1">
      <alignment horizontal="left" vertical="center" wrapText="1"/>
      <protection hidden="1"/>
    </xf>
    <xf numFmtId="0" fontId="54" fillId="16" borderId="0" xfId="0" applyFont="1" applyFill="1" applyAlignment="1" applyProtection="1">
      <alignment horizontal="left" vertical="center"/>
      <protection hidden="1"/>
    </xf>
    <xf numFmtId="0" fontId="54" fillId="16" borderId="0" xfId="6" applyFont="1" applyFill="1" applyAlignment="1" applyProtection="1">
      <alignment horizontal="center" vertical="center"/>
      <protection hidden="1"/>
    </xf>
    <xf numFmtId="0" fontId="90" fillId="16" borderId="0" xfId="3" applyFont="1" applyFill="1" applyBorder="1" applyAlignment="1" applyProtection="1">
      <alignment horizontal="center"/>
      <protection hidden="1"/>
    </xf>
    <xf numFmtId="0" fontId="57" fillId="16" borderId="0" xfId="6" applyFont="1" applyFill="1" applyAlignment="1" applyProtection="1">
      <alignment horizontal="center" vertical="center" wrapText="1"/>
      <protection hidden="1"/>
    </xf>
    <xf numFmtId="2" fontId="62" fillId="16" borderId="0" xfId="6" applyNumberFormat="1" applyFont="1" applyFill="1" applyAlignment="1" applyProtection="1">
      <alignment horizontal="center" vertical="center"/>
      <protection hidden="1"/>
    </xf>
    <xf numFmtId="2" fontId="57" fillId="16" borderId="0" xfId="6" applyNumberFormat="1" applyFont="1" applyFill="1" applyAlignment="1" applyProtection="1">
      <alignment horizontal="center" vertical="center"/>
      <protection hidden="1"/>
    </xf>
    <xf numFmtId="0" fontId="57" fillId="16" borderId="0" xfId="6" applyFont="1" applyFill="1" applyAlignment="1" applyProtection="1">
      <alignment horizontal="center" vertical="center"/>
      <protection hidden="1"/>
    </xf>
    <xf numFmtId="1" fontId="54" fillId="16" borderId="0" xfId="6" applyNumberFormat="1" applyFont="1" applyFill="1" applyAlignment="1" applyProtection="1">
      <alignment horizontal="left" vertical="center"/>
      <protection hidden="1"/>
    </xf>
    <xf numFmtId="170" fontId="57" fillId="16" borderId="0" xfId="6" quotePrefix="1" applyNumberFormat="1" applyFont="1" applyFill="1" applyAlignment="1" applyProtection="1">
      <alignment horizontal="left" vertical="center"/>
      <protection hidden="1"/>
    </xf>
    <xf numFmtId="170" fontId="57" fillId="16" borderId="0" xfId="6" applyNumberFormat="1" applyFont="1" applyFill="1" applyAlignment="1" applyProtection="1">
      <alignment horizontal="left" vertical="center"/>
      <protection hidden="1"/>
    </xf>
    <xf numFmtId="2" fontId="57" fillId="16" borderId="0" xfId="6" quotePrefix="1" applyNumberFormat="1" applyFont="1" applyFill="1" applyAlignment="1" applyProtection="1">
      <alignment horizontal="left" vertical="center"/>
      <protection hidden="1"/>
    </xf>
    <xf numFmtId="2" fontId="57" fillId="16" borderId="0" xfId="6" applyNumberFormat="1" applyFont="1" applyFill="1" applyAlignment="1" applyProtection="1">
      <alignment horizontal="left" vertical="center"/>
      <protection hidden="1"/>
    </xf>
    <xf numFmtId="164" fontId="57" fillId="16" borderId="0" xfId="6" applyNumberFormat="1" applyFont="1" applyFill="1" applyAlignment="1" applyProtection="1">
      <alignment horizontal="left" vertical="center"/>
      <protection hidden="1"/>
    </xf>
    <xf numFmtId="169" fontId="57" fillId="16" borderId="0" xfId="6" applyNumberFormat="1" applyFont="1" applyFill="1" applyAlignment="1" applyProtection="1">
      <alignment horizontal="left" vertical="center"/>
      <protection hidden="1"/>
    </xf>
    <xf numFmtId="0" fontId="54" fillId="16" borderId="16" xfId="0" applyFont="1" applyFill="1" applyBorder="1" applyAlignment="1" applyProtection="1">
      <alignment horizontal="left" vertical="center"/>
      <protection hidden="1"/>
    </xf>
    <xf numFmtId="170" fontId="54" fillId="16" borderId="16" xfId="6" applyNumberFormat="1" applyFont="1" applyFill="1" applyBorder="1" applyAlignment="1" applyProtection="1">
      <alignment horizontal="left" vertical="center"/>
      <protection hidden="1"/>
    </xf>
    <xf numFmtId="170" fontId="54" fillId="16" borderId="4" xfId="6" quotePrefix="1" applyNumberFormat="1" applyFont="1" applyFill="1" applyBorder="1" applyAlignment="1" applyProtection="1">
      <alignment horizontal="left" vertical="center"/>
      <protection hidden="1"/>
    </xf>
    <xf numFmtId="2" fontId="54" fillId="16" borderId="4" xfId="6" quotePrefix="1" applyNumberFormat="1" applyFont="1" applyFill="1" applyBorder="1" applyAlignment="1" applyProtection="1">
      <alignment horizontal="left" vertical="center"/>
      <protection hidden="1"/>
    </xf>
    <xf numFmtId="2" fontId="54" fillId="16" borderId="4" xfId="6" applyNumberFormat="1" applyFont="1" applyFill="1" applyBorder="1" applyAlignment="1" applyProtection="1">
      <alignment horizontal="left" vertical="center"/>
      <protection hidden="1"/>
    </xf>
    <xf numFmtId="170" fontId="54" fillId="16" borderId="4" xfId="6" applyNumberFormat="1" applyFont="1" applyFill="1" applyBorder="1" applyAlignment="1" applyProtection="1">
      <alignment horizontal="left" vertical="center"/>
      <protection hidden="1"/>
    </xf>
    <xf numFmtId="2" fontId="54" fillId="16" borderId="0" xfId="6" applyNumberFormat="1" applyFont="1" applyFill="1" applyAlignment="1" applyProtection="1">
      <alignment horizontal="left" vertical="center"/>
      <protection hidden="1"/>
    </xf>
    <xf numFmtId="170" fontId="54" fillId="16" borderId="0" xfId="6" applyNumberFormat="1" applyFont="1" applyFill="1" applyAlignment="1" applyProtection="1">
      <alignment horizontal="left" vertical="center"/>
      <protection hidden="1"/>
    </xf>
    <xf numFmtId="0" fontId="54" fillId="16" borderId="0" xfId="6" applyFont="1" applyFill="1" applyAlignment="1" applyProtection="1">
      <alignment horizontal="center" vertical="center" wrapText="1"/>
      <protection hidden="1"/>
    </xf>
    <xf numFmtId="0" fontId="81" fillId="16" borderId="0" xfId="3" applyFont="1" applyFill="1" applyBorder="1" applyAlignment="1" applyProtection="1">
      <alignment horizontal="center"/>
      <protection hidden="1"/>
    </xf>
    <xf numFmtId="0" fontId="54" fillId="16" borderId="0" xfId="0" applyFont="1" applyFill="1" applyAlignment="1" applyProtection="1">
      <alignment horizontal="center"/>
      <protection hidden="1"/>
    </xf>
    <xf numFmtId="0" fontId="82" fillId="16" borderId="0" xfId="0" applyFont="1" applyFill="1" applyAlignment="1" applyProtection="1">
      <alignment horizontal="center" vertical="center" wrapText="1"/>
      <protection hidden="1"/>
    </xf>
    <xf numFmtId="1" fontId="57" fillId="16" borderId="0" xfId="6" applyNumberFormat="1" applyFont="1" applyFill="1" applyAlignment="1" applyProtection="1">
      <alignment horizontal="left" vertical="center"/>
      <protection hidden="1"/>
    </xf>
    <xf numFmtId="165" fontId="57" fillId="16" borderId="0" xfId="6" applyNumberFormat="1" applyFont="1" applyFill="1" applyAlignment="1" applyProtection="1">
      <alignment horizontal="left" vertical="center"/>
      <protection hidden="1"/>
    </xf>
    <xf numFmtId="170" fontId="57" fillId="15" borderId="64" xfId="6" applyNumberFormat="1" applyFont="1" applyFill="1" applyBorder="1" applyAlignment="1" applyProtection="1">
      <alignment horizontal="left" vertical="center"/>
      <protection hidden="1"/>
    </xf>
    <xf numFmtId="2" fontId="57" fillId="15" borderId="64" xfId="6" quotePrefix="1" applyNumberFormat="1" applyFont="1" applyFill="1" applyBorder="1" applyAlignment="1" applyProtection="1">
      <alignment horizontal="left" vertical="center"/>
      <protection hidden="1"/>
    </xf>
    <xf numFmtId="2" fontId="57" fillId="15" borderId="64" xfId="6" applyNumberFormat="1" applyFont="1" applyFill="1" applyBorder="1" applyAlignment="1" applyProtection="1">
      <alignment horizontal="left" vertical="center"/>
      <protection hidden="1"/>
    </xf>
    <xf numFmtId="164" fontId="57" fillId="15" borderId="64" xfId="6" applyNumberFormat="1" applyFont="1" applyFill="1" applyBorder="1" applyAlignment="1" applyProtection="1">
      <alignment horizontal="left" vertical="center"/>
      <protection hidden="1"/>
    </xf>
    <xf numFmtId="0" fontId="62" fillId="16" borderId="0" xfId="7" applyFont="1" applyFill="1" applyAlignment="1" applyProtection="1">
      <alignment vertical="top" wrapText="1"/>
      <protection hidden="1"/>
    </xf>
    <xf numFmtId="0" fontId="54" fillId="16" borderId="0" xfId="0" applyFont="1" applyFill="1" applyAlignment="1" applyProtection="1">
      <alignment horizontal="left" vertical="center" wrapText="1"/>
      <protection hidden="1"/>
    </xf>
    <xf numFmtId="0" fontId="80" fillId="22" borderId="0" xfId="6" applyFont="1" applyFill="1" applyProtection="1">
      <protection hidden="1"/>
    </xf>
    <xf numFmtId="0" fontId="80" fillId="16" borderId="0" xfId="6" applyFont="1" applyFill="1" applyAlignment="1" applyProtection="1">
      <alignment horizontal="center" vertical="center"/>
      <protection hidden="1"/>
    </xf>
    <xf numFmtId="0" fontId="80" fillId="16" borderId="0" xfId="0" applyFont="1" applyFill="1" applyAlignment="1">
      <alignment vertical="center"/>
    </xf>
    <xf numFmtId="0" fontId="54" fillId="16" borderId="0" xfId="0" applyFont="1" applyFill="1" applyAlignment="1" applyProtection="1">
      <alignment horizontal="center" vertical="center"/>
      <protection hidden="1"/>
    </xf>
    <xf numFmtId="0" fontId="54" fillId="16" borderId="0" xfId="0" applyFont="1" applyFill="1" applyAlignment="1" applyProtection="1">
      <alignment horizontal="center" wrapText="1"/>
      <protection hidden="1"/>
    </xf>
    <xf numFmtId="0" fontId="80" fillId="16" borderId="0" xfId="0" applyFont="1" applyFill="1" applyAlignment="1" applyProtection="1">
      <alignment horizontal="center"/>
      <protection hidden="1"/>
    </xf>
    <xf numFmtId="0" fontId="54" fillId="16" borderId="0" xfId="0" applyFont="1" applyFill="1" applyAlignment="1" applyProtection="1">
      <alignment wrapText="1"/>
      <protection hidden="1"/>
    </xf>
    <xf numFmtId="0" fontId="54" fillId="17" borderId="1" xfId="0" applyFont="1" applyFill="1" applyBorder="1" applyAlignment="1" applyProtection="1">
      <alignment wrapText="1"/>
      <protection hidden="1"/>
    </xf>
    <xf numFmtId="0" fontId="62" fillId="0" borderId="2" xfId="6" quotePrefix="1" applyFont="1" applyBorder="1" applyAlignment="1" applyProtection="1">
      <alignment horizontal="center" vertical="center" wrapText="1"/>
      <protection locked="0"/>
    </xf>
    <xf numFmtId="0" fontId="62" fillId="0" borderId="34" xfId="6" applyFont="1" applyBorder="1" applyAlignment="1" applyProtection="1">
      <alignment horizontal="center" vertical="center" wrapText="1"/>
      <protection locked="0"/>
    </xf>
    <xf numFmtId="0" fontId="54" fillId="0" borderId="0" xfId="6" applyFont="1" applyAlignment="1" applyProtection="1">
      <alignment horizontal="center" vertical="center"/>
      <protection hidden="1"/>
    </xf>
    <xf numFmtId="0" fontId="54" fillId="16" borderId="16" xfId="0" applyFont="1" applyFill="1" applyBorder="1" applyAlignment="1" applyProtection="1">
      <alignment horizontal="center" wrapText="1"/>
      <protection hidden="1"/>
    </xf>
    <xf numFmtId="0" fontId="80" fillId="16" borderId="4" xfId="0" applyFont="1" applyFill="1" applyBorder="1" applyAlignment="1" applyProtection="1">
      <alignment horizontal="center"/>
      <protection hidden="1"/>
    </xf>
    <xf numFmtId="0" fontId="54" fillId="16" borderId="16" xfId="0" applyFont="1" applyFill="1" applyBorder="1" applyAlignment="1" applyProtection="1">
      <alignment wrapText="1"/>
      <protection hidden="1"/>
    </xf>
    <xf numFmtId="0" fontId="54" fillId="17" borderId="18" xfId="0" applyFont="1" applyFill="1" applyBorder="1" applyProtection="1">
      <protection hidden="1"/>
    </xf>
    <xf numFmtId="0" fontId="54" fillId="22" borderId="0" xfId="6" applyFont="1" applyFill="1" applyAlignment="1" applyProtection="1">
      <alignment vertical="center"/>
      <protection hidden="1"/>
    </xf>
    <xf numFmtId="0" fontId="54" fillId="16" borderId="0" xfId="0" applyFont="1" applyFill="1" applyAlignment="1" applyProtection="1">
      <alignment vertical="center"/>
      <protection hidden="1"/>
    </xf>
    <xf numFmtId="0" fontId="54" fillId="16" borderId="0" xfId="6" applyFont="1" applyFill="1" applyAlignment="1" applyProtection="1">
      <alignment vertical="center"/>
      <protection hidden="1"/>
    </xf>
    <xf numFmtId="0" fontId="62" fillId="16" borderId="0" xfId="6" applyFont="1" applyFill="1" applyAlignment="1" applyProtection="1">
      <alignment horizontal="center" vertical="center"/>
      <protection hidden="1"/>
    </xf>
    <xf numFmtId="0" fontId="17" fillId="7" borderId="6" xfId="0" applyFont="1" applyFill="1" applyBorder="1" applyProtection="1">
      <protection hidden="1"/>
    </xf>
    <xf numFmtId="0" fontId="29" fillId="7" borderId="0" xfId="0" applyFont="1" applyFill="1" applyProtection="1">
      <protection hidden="1"/>
    </xf>
    <xf numFmtId="1" fontId="54" fillId="16" borderId="64" xfId="6" applyNumberFormat="1" applyFont="1" applyFill="1" applyBorder="1" applyAlignment="1" applyProtection="1">
      <alignment horizontal="left" vertical="center"/>
      <protection hidden="1"/>
    </xf>
    <xf numFmtId="170" fontId="57" fillId="16" borderId="64" xfId="6" quotePrefix="1" applyNumberFormat="1" applyFont="1" applyFill="1" applyBorder="1" applyAlignment="1" applyProtection="1">
      <alignment horizontal="left" vertical="center"/>
      <protection hidden="1"/>
    </xf>
    <xf numFmtId="170" fontId="57" fillId="16" borderId="64" xfId="6" applyNumberFormat="1" applyFont="1" applyFill="1" applyBorder="1" applyAlignment="1" applyProtection="1">
      <alignment horizontal="left" vertical="center"/>
      <protection hidden="1"/>
    </xf>
    <xf numFmtId="0" fontId="54" fillId="16" borderId="0" xfId="6" applyFont="1" applyFill="1" applyProtection="1">
      <protection hidden="1"/>
    </xf>
    <xf numFmtId="0" fontId="54" fillId="16" borderId="0" xfId="6" applyFont="1" applyFill="1" applyAlignment="1" applyProtection="1">
      <alignment horizontal="center"/>
      <protection hidden="1"/>
    </xf>
    <xf numFmtId="0" fontId="54" fillId="17" borderId="0" xfId="0" applyFont="1" applyFill="1" applyAlignment="1" applyProtection="1">
      <alignment wrapText="1"/>
      <protection hidden="1"/>
    </xf>
    <xf numFmtId="0" fontId="54" fillId="17" borderId="0" xfId="0" applyFont="1" applyFill="1" applyProtection="1">
      <protection hidden="1"/>
    </xf>
    <xf numFmtId="0" fontId="54" fillId="17" borderId="0" xfId="6" applyFont="1" applyFill="1" applyProtection="1">
      <protection hidden="1"/>
    </xf>
    <xf numFmtId="1" fontId="57" fillId="17" borderId="10" xfId="6" applyNumberFormat="1" applyFont="1" applyFill="1" applyBorder="1" applyAlignment="1" applyProtection="1">
      <alignment horizontal="left" vertical="center"/>
      <protection hidden="1"/>
    </xf>
    <xf numFmtId="165" fontId="57" fillId="17" borderId="10" xfId="6" applyNumberFormat="1" applyFont="1" applyFill="1" applyBorder="1" applyAlignment="1" applyProtection="1">
      <alignment horizontal="left" vertical="center"/>
      <protection hidden="1"/>
    </xf>
    <xf numFmtId="170" fontId="57" fillId="17" borderId="43" xfId="6" applyNumberFormat="1" applyFont="1" applyFill="1" applyBorder="1" applyAlignment="1" applyProtection="1">
      <alignment horizontal="left" vertical="center"/>
      <protection hidden="1"/>
    </xf>
    <xf numFmtId="170" fontId="57" fillId="17" borderId="8" xfId="6" applyNumberFormat="1" applyFont="1" applyFill="1" applyBorder="1" applyAlignment="1" applyProtection="1">
      <alignment horizontal="left" vertical="center"/>
      <protection hidden="1"/>
    </xf>
    <xf numFmtId="170" fontId="57" fillId="17" borderId="59" xfId="6" applyNumberFormat="1" applyFont="1" applyFill="1" applyBorder="1" applyAlignment="1" applyProtection="1">
      <alignment horizontal="left" vertical="center"/>
      <protection hidden="1"/>
    </xf>
    <xf numFmtId="170" fontId="57" fillId="17" borderId="10" xfId="6" applyNumberFormat="1" applyFont="1" applyFill="1" applyBorder="1" applyAlignment="1" applyProtection="1">
      <alignment horizontal="left" vertical="center"/>
      <protection hidden="1"/>
    </xf>
    <xf numFmtId="0" fontId="29" fillId="13" borderId="0" xfId="0" applyFont="1" applyFill="1" applyProtection="1">
      <protection hidden="1"/>
    </xf>
    <xf numFmtId="0" fontId="62" fillId="16" borderId="0" xfId="6" applyFont="1" applyFill="1" applyAlignment="1" applyProtection="1">
      <alignment vertical="center"/>
      <protection hidden="1"/>
    </xf>
    <xf numFmtId="2" fontId="57" fillId="16" borderId="0" xfId="6" applyNumberFormat="1" applyFont="1" applyFill="1" applyAlignment="1" applyProtection="1">
      <alignment horizontal="center"/>
      <protection hidden="1"/>
    </xf>
    <xf numFmtId="0" fontId="54" fillId="16" borderId="75" xfId="0" applyFont="1" applyFill="1" applyBorder="1" applyAlignment="1" applyProtection="1">
      <alignment vertical="center"/>
      <protection hidden="1"/>
    </xf>
    <xf numFmtId="0" fontId="57" fillId="16" borderId="75" xfId="6" applyFont="1" applyFill="1" applyBorder="1" applyAlignment="1" applyProtection="1">
      <alignment horizontal="center"/>
      <protection hidden="1"/>
    </xf>
    <xf numFmtId="0" fontId="57" fillId="16" borderId="75" xfId="6" applyFont="1" applyFill="1" applyBorder="1" applyAlignment="1" applyProtection="1">
      <alignment horizontal="center" vertical="center"/>
      <protection hidden="1"/>
    </xf>
    <xf numFmtId="0" fontId="57" fillId="16" borderId="70" xfId="0" applyFont="1" applyFill="1" applyBorder="1" applyProtection="1">
      <protection hidden="1"/>
    </xf>
    <xf numFmtId="164" fontId="54" fillId="16" borderId="70" xfId="6" applyNumberFormat="1" applyFont="1" applyFill="1" applyBorder="1" applyAlignment="1" applyProtection="1">
      <alignment horizontal="center" vertical="center"/>
      <protection hidden="1"/>
    </xf>
    <xf numFmtId="0" fontId="54" fillId="16" borderId="70" xfId="6" applyFont="1" applyFill="1" applyBorder="1" applyAlignment="1" applyProtection="1">
      <alignment horizontal="left" vertical="center"/>
      <protection hidden="1"/>
    </xf>
    <xf numFmtId="0" fontId="57" fillId="16" borderId="0" xfId="6" applyFont="1" applyFill="1" applyAlignment="1" applyProtection="1">
      <alignment horizontal="center"/>
      <protection hidden="1"/>
    </xf>
    <xf numFmtId="0" fontId="109" fillId="16" borderId="0" xfId="0" applyFont="1" applyFill="1" applyAlignment="1" applyProtection="1">
      <alignment horizontal="left" vertical="top" wrapText="1"/>
      <protection hidden="1"/>
    </xf>
    <xf numFmtId="0" fontId="43" fillId="0" borderId="0" xfId="0" applyFont="1" applyAlignment="1" applyProtection="1">
      <alignment horizontal="left" vertical="top" wrapText="1"/>
      <protection hidden="1"/>
    </xf>
    <xf numFmtId="0" fontId="74" fillId="0" borderId="0" xfId="0" applyFont="1" applyAlignment="1" applyProtection="1">
      <alignment horizontal="center" vertical="center" wrapText="1"/>
      <protection hidden="1"/>
    </xf>
    <xf numFmtId="0" fontId="45" fillId="0" borderId="0" xfId="0" applyFont="1" applyAlignment="1" applyProtection="1">
      <alignment horizontal="left" vertical="top" wrapText="1"/>
      <protection hidden="1"/>
    </xf>
    <xf numFmtId="0" fontId="74" fillId="0" borderId="0" xfId="0" applyFont="1" applyAlignment="1" applyProtection="1">
      <alignment horizontal="left" vertical="top" wrapText="1"/>
      <protection hidden="1"/>
    </xf>
    <xf numFmtId="0" fontId="14" fillId="0" borderId="0" xfId="0" applyFont="1" applyProtection="1">
      <protection hidden="1"/>
    </xf>
    <xf numFmtId="0" fontId="0" fillId="0" borderId="0" xfId="0" applyAlignment="1" applyProtection="1">
      <alignment vertical="center"/>
      <protection hidden="1"/>
    </xf>
    <xf numFmtId="0" fontId="29" fillId="13" borderId="15" xfId="0" applyFont="1" applyFill="1" applyBorder="1" applyProtection="1">
      <protection hidden="1"/>
    </xf>
    <xf numFmtId="0" fontId="54" fillId="17" borderId="64" xfId="0" applyFont="1" applyFill="1" applyBorder="1" applyAlignment="1" applyProtection="1">
      <alignment horizontal="left" vertical="center"/>
      <protection hidden="1"/>
    </xf>
    <xf numFmtId="170" fontId="54" fillId="17" borderId="64" xfId="6" applyNumberFormat="1" applyFont="1" applyFill="1" applyBorder="1" applyAlignment="1" applyProtection="1">
      <alignment horizontal="left" vertical="center"/>
      <protection hidden="1"/>
    </xf>
    <xf numFmtId="170" fontId="54" fillId="17" borderId="64" xfId="6" quotePrefix="1" applyNumberFormat="1" applyFont="1" applyFill="1" applyBorder="1" applyAlignment="1" applyProtection="1">
      <alignment horizontal="left" vertical="center"/>
      <protection hidden="1"/>
    </xf>
    <xf numFmtId="2" fontId="54" fillId="17" borderId="64" xfId="6" quotePrefix="1" applyNumberFormat="1" applyFont="1" applyFill="1" applyBorder="1" applyAlignment="1" applyProtection="1">
      <alignment horizontal="left" vertical="center"/>
      <protection hidden="1"/>
    </xf>
    <xf numFmtId="2" fontId="54" fillId="17" borderId="64" xfId="6" applyNumberFormat="1" applyFont="1" applyFill="1" applyBorder="1" applyAlignment="1" applyProtection="1">
      <alignment horizontal="left" vertical="center"/>
      <protection hidden="1"/>
    </xf>
    <xf numFmtId="0" fontId="54" fillId="17" borderId="64" xfId="6" applyFont="1" applyFill="1" applyBorder="1" applyAlignment="1" applyProtection="1">
      <alignment horizontal="center" vertical="center"/>
      <protection hidden="1"/>
    </xf>
    <xf numFmtId="170" fontId="54" fillId="16" borderId="64" xfId="6" applyNumberFormat="1" applyFont="1" applyFill="1" applyBorder="1" applyAlignment="1" applyProtection="1">
      <alignment horizontal="left" vertical="center"/>
      <protection hidden="1"/>
    </xf>
    <xf numFmtId="0" fontId="57" fillId="17" borderId="64" xfId="0" applyFont="1" applyFill="1" applyBorder="1" applyProtection="1">
      <protection hidden="1"/>
    </xf>
    <xf numFmtId="0" fontId="54" fillId="17" borderId="64" xfId="6" applyFont="1" applyFill="1" applyBorder="1" applyAlignment="1" applyProtection="1">
      <alignment horizontal="center"/>
      <protection hidden="1"/>
    </xf>
    <xf numFmtId="0" fontId="54" fillId="17" borderId="64" xfId="6" applyFont="1" applyFill="1" applyBorder="1" applyAlignment="1" applyProtection="1">
      <alignment horizontal="center" vertical="center" wrapText="1"/>
      <protection hidden="1"/>
    </xf>
    <xf numFmtId="0" fontId="57" fillId="17" borderId="64" xfId="6" applyFont="1" applyFill="1" applyBorder="1" applyAlignment="1" applyProtection="1">
      <alignment vertical="top" wrapText="1"/>
      <protection hidden="1"/>
    </xf>
    <xf numFmtId="0" fontId="54" fillId="17" borderId="64" xfId="0" applyFont="1" applyFill="1" applyBorder="1" applyProtection="1">
      <protection hidden="1"/>
    </xf>
    <xf numFmtId="0" fontId="54" fillId="17" borderId="64" xfId="0" applyFont="1" applyFill="1" applyBorder="1" applyAlignment="1" applyProtection="1">
      <alignment vertical="center"/>
      <protection hidden="1"/>
    </xf>
    <xf numFmtId="0" fontId="54" fillId="17" borderId="64" xfId="6" applyFont="1" applyFill="1" applyBorder="1" applyAlignment="1" applyProtection="1">
      <alignment vertical="center"/>
      <protection hidden="1"/>
    </xf>
    <xf numFmtId="2" fontId="54" fillId="16" borderId="64" xfId="6" applyNumberFormat="1" applyFont="1" applyFill="1" applyBorder="1" applyAlignment="1" applyProtection="1">
      <alignment horizontal="left" vertical="center"/>
      <protection hidden="1"/>
    </xf>
    <xf numFmtId="0" fontId="54" fillId="0" borderId="64" xfId="6" applyFont="1" applyBorder="1" applyAlignment="1" applyProtection="1">
      <alignment horizontal="center"/>
      <protection hidden="1"/>
    </xf>
    <xf numFmtId="0" fontId="54" fillId="0" borderId="64" xfId="6" applyFont="1" applyBorder="1" applyAlignment="1" applyProtection="1">
      <alignment horizontal="center" vertical="center"/>
      <protection hidden="1"/>
    </xf>
    <xf numFmtId="0" fontId="80" fillId="17" borderId="64" xfId="0" applyFont="1" applyFill="1" applyBorder="1" applyAlignment="1" applyProtection="1">
      <alignment horizontal="center" wrapText="1"/>
      <protection hidden="1"/>
    </xf>
    <xf numFmtId="0" fontId="57" fillId="16" borderId="64" xfId="6" applyFont="1" applyFill="1" applyBorder="1" applyAlignment="1" applyProtection="1">
      <alignment horizontal="center" vertical="center"/>
      <protection hidden="1"/>
    </xf>
    <xf numFmtId="2" fontId="62" fillId="16" borderId="64" xfId="6" applyNumberFormat="1" applyFont="1" applyFill="1" applyBorder="1" applyAlignment="1" applyProtection="1">
      <alignment horizontal="center" vertical="center"/>
      <protection hidden="1"/>
    </xf>
    <xf numFmtId="164" fontId="57" fillId="16" borderId="64" xfId="6" applyNumberFormat="1" applyFont="1" applyFill="1" applyBorder="1" applyAlignment="1" applyProtection="1">
      <alignment horizontal="left" vertical="center"/>
      <protection hidden="1"/>
    </xf>
    <xf numFmtId="170" fontId="54" fillId="16" borderId="67" xfId="6" applyNumberFormat="1" applyFont="1" applyFill="1" applyBorder="1" applyAlignment="1" applyProtection="1">
      <alignment horizontal="left" vertical="center"/>
      <protection hidden="1"/>
    </xf>
    <xf numFmtId="2" fontId="54" fillId="16" borderId="67" xfId="6" applyNumberFormat="1" applyFont="1" applyFill="1" applyBorder="1" applyAlignment="1" applyProtection="1">
      <alignment horizontal="left" vertical="center"/>
      <protection hidden="1"/>
    </xf>
    <xf numFmtId="0" fontId="81" fillId="17" borderId="76" xfId="3" applyFont="1" applyFill="1" applyBorder="1" applyAlignment="1" applyProtection="1">
      <alignment horizontal="center"/>
      <protection hidden="1"/>
    </xf>
    <xf numFmtId="2" fontId="57" fillId="16" borderId="67" xfId="6" applyNumberFormat="1" applyFont="1" applyFill="1" applyBorder="1" applyAlignment="1" applyProtection="1">
      <alignment horizontal="center" vertical="center"/>
      <protection hidden="1"/>
    </xf>
    <xf numFmtId="0" fontId="62" fillId="16" borderId="67" xfId="6" applyFont="1" applyFill="1" applyBorder="1" applyAlignment="1" applyProtection="1">
      <alignment horizontal="center" vertical="center"/>
      <protection hidden="1"/>
    </xf>
    <xf numFmtId="170" fontId="57" fillId="16" borderId="67" xfId="6" applyNumberFormat="1" applyFont="1" applyFill="1" applyBorder="1" applyAlignment="1" applyProtection="1">
      <alignment horizontal="left" vertical="center"/>
      <protection hidden="1"/>
    </xf>
    <xf numFmtId="164" fontId="57" fillId="16" borderId="67" xfId="6" applyNumberFormat="1" applyFont="1" applyFill="1" applyBorder="1" applyAlignment="1" applyProtection="1">
      <alignment horizontal="left" vertical="center"/>
      <protection hidden="1"/>
    </xf>
    <xf numFmtId="0" fontId="62" fillId="17" borderId="76" xfId="6" applyFont="1" applyFill="1" applyBorder="1" applyAlignment="1" applyProtection="1">
      <alignment horizontal="center" vertical="center"/>
      <protection hidden="1"/>
    </xf>
    <xf numFmtId="0" fontId="54" fillId="0" borderId="76" xfId="6" applyFont="1" applyBorder="1" applyAlignment="1" applyProtection="1">
      <alignment horizontal="center"/>
      <protection hidden="1"/>
    </xf>
    <xf numFmtId="0" fontId="54" fillId="0" borderId="76" xfId="6" applyFont="1" applyBorder="1" applyAlignment="1" applyProtection="1">
      <alignment horizontal="center" vertical="center"/>
      <protection hidden="1"/>
    </xf>
    <xf numFmtId="0" fontId="54" fillId="16" borderId="67" xfId="6" applyFont="1" applyFill="1" applyBorder="1" applyAlignment="1" applyProtection="1">
      <alignment vertical="center"/>
      <protection hidden="1"/>
    </xf>
    <xf numFmtId="0" fontId="54" fillId="16" borderId="67" xfId="6" applyFont="1" applyFill="1" applyBorder="1" applyAlignment="1" applyProtection="1">
      <alignment horizontal="center" vertical="center"/>
      <protection hidden="1"/>
    </xf>
    <xf numFmtId="0" fontId="82" fillId="16" borderId="0" xfId="6" applyFont="1" applyFill="1" applyAlignment="1" applyProtection="1">
      <alignment horizontal="center" wrapText="1"/>
      <protection hidden="1"/>
    </xf>
    <xf numFmtId="0" fontId="81" fillId="16" borderId="77" xfId="3" applyFont="1" applyFill="1" applyBorder="1" applyAlignment="1" applyProtection="1">
      <alignment horizontal="center"/>
      <protection hidden="1"/>
    </xf>
    <xf numFmtId="170" fontId="54" fillId="17" borderId="76" xfId="6" applyNumberFormat="1" applyFont="1" applyFill="1" applyBorder="1" applyAlignment="1" applyProtection="1">
      <alignment horizontal="left" vertical="center"/>
      <protection hidden="1"/>
    </xf>
    <xf numFmtId="0" fontId="54" fillId="16" borderId="67" xfId="6" applyFont="1" applyFill="1" applyBorder="1" applyAlignment="1" applyProtection="1">
      <alignment horizontal="center" vertical="center" wrapText="1"/>
      <protection hidden="1"/>
    </xf>
    <xf numFmtId="0" fontId="54" fillId="16" borderId="67" xfId="0" applyFont="1" applyFill="1" applyBorder="1" applyAlignment="1" applyProtection="1">
      <alignment vertical="center"/>
      <protection hidden="1"/>
    </xf>
    <xf numFmtId="0" fontId="81" fillId="16" borderId="67" xfId="3" applyFont="1" applyFill="1" applyBorder="1" applyAlignment="1" applyProtection="1">
      <alignment horizontal="center"/>
      <protection hidden="1"/>
    </xf>
    <xf numFmtId="0" fontId="90" fillId="16" borderId="67" xfId="3" applyFont="1" applyFill="1" applyBorder="1" applyAlignment="1" applyProtection="1">
      <alignment horizontal="center"/>
      <protection hidden="1"/>
    </xf>
    <xf numFmtId="0" fontId="54" fillId="16" borderId="67" xfId="0" applyFont="1" applyFill="1" applyBorder="1" applyAlignment="1" applyProtection="1">
      <alignment horizontal="center" vertical="center"/>
      <protection hidden="1"/>
    </xf>
    <xf numFmtId="0" fontId="54" fillId="16" borderId="67" xfId="0" applyFont="1" applyFill="1" applyBorder="1" applyAlignment="1" applyProtection="1">
      <alignment horizontal="center"/>
      <protection hidden="1"/>
    </xf>
    <xf numFmtId="0" fontId="84" fillId="16" borderId="0" xfId="0" applyFont="1" applyFill="1" applyAlignment="1" applyProtection="1">
      <alignment horizontal="center" vertical="center"/>
      <protection hidden="1"/>
    </xf>
    <xf numFmtId="0" fontId="85" fillId="16" borderId="0" xfId="0" applyFont="1" applyFill="1" applyAlignment="1" applyProtection="1">
      <alignment horizontal="left" vertical="center"/>
      <protection hidden="1"/>
    </xf>
    <xf numFmtId="0" fontId="80" fillId="16" borderId="0" xfId="0" applyFont="1" applyFill="1" applyProtection="1">
      <protection hidden="1"/>
    </xf>
    <xf numFmtId="0" fontId="48" fillId="16" borderId="0" xfId="2" applyFill="1" applyProtection="1">
      <protection hidden="1"/>
    </xf>
    <xf numFmtId="0" fontId="47" fillId="16" borderId="0" xfId="1" applyFill="1" applyProtection="1">
      <protection hidden="1"/>
    </xf>
    <xf numFmtId="0" fontId="54" fillId="16" borderId="0" xfId="0" applyFont="1" applyFill="1" applyProtection="1">
      <protection hidden="1"/>
    </xf>
    <xf numFmtId="0" fontId="89" fillId="16" borderId="0" xfId="0" applyFont="1" applyFill="1" applyAlignment="1" applyProtection="1">
      <alignment horizontal="left" vertical="center"/>
      <protection hidden="1"/>
    </xf>
    <xf numFmtId="0" fontId="74" fillId="0" borderId="64" xfId="0" applyFont="1" applyBorder="1" applyAlignment="1" applyProtection="1">
      <alignment horizontal="center" vertical="center" wrapText="1"/>
      <protection hidden="1"/>
    </xf>
    <xf numFmtId="0" fontId="74" fillId="16" borderId="75" xfId="0" applyFont="1" applyFill="1" applyBorder="1" applyAlignment="1" applyProtection="1">
      <alignment horizontal="center" vertical="center" wrapText="1"/>
      <protection hidden="1"/>
    </xf>
    <xf numFmtId="0" fontId="67" fillId="15" borderId="64" xfId="0" applyFont="1" applyFill="1" applyBorder="1" applyAlignment="1" applyProtection="1">
      <alignment horizontal="left" vertical="center" wrapText="1"/>
      <protection hidden="1"/>
    </xf>
    <xf numFmtId="0" fontId="6" fillId="16" borderId="0" xfId="0" applyFont="1" applyFill="1" applyProtection="1">
      <protection hidden="1"/>
    </xf>
    <xf numFmtId="0" fontId="44" fillId="16" borderId="0" xfId="0" applyFont="1" applyFill="1" applyProtection="1">
      <protection hidden="1"/>
    </xf>
    <xf numFmtId="0" fontId="44" fillId="0" borderId="0" xfId="0" applyFont="1" applyAlignment="1" applyProtection="1">
      <alignment wrapText="1"/>
      <protection hidden="1"/>
    </xf>
    <xf numFmtId="0" fontId="75" fillId="16" borderId="0" xfId="5" applyFont="1" applyFill="1" applyAlignment="1" applyProtection="1">
      <alignment horizontal="center" vertical="center"/>
      <protection hidden="1"/>
    </xf>
    <xf numFmtId="0" fontId="75" fillId="16" borderId="0" xfId="5" quotePrefix="1" applyFont="1" applyFill="1" applyAlignment="1" applyProtection="1">
      <alignment horizontal="center" vertical="center"/>
      <protection hidden="1"/>
    </xf>
    <xf numFmtId="0" fontId="14" fillId="23" borderId="64" xfId="0" applyFont="1" applyFill="1" applyBorder="1" applyAlignment="1" applyProtection="1">
      <alignment horizontal="center" vertical="center"/>
      <protection hidden="1"/>
    </xf>
    <xf numFmtId="4" fontId="67" fillId="15" borderId="64" xfId="0" applyNumberFormat="1" applyFont="1" applyFill="1" applyBorder="1" applyAlignment="1" applyProtection="1">
      <alignment horizontal="center" vertical="center"/>
      <protection hidden="1"/>
    </xf>
    <xf numFmtId="0" fontId="14" fillId="23" borderId="64" xfId="0" applyFont="1" applyFill="1" applyBorder="1" applyAlignment="1" applyProtection="1">
      <alignment horizontal="center" vertical="center" wrapText="1"/>
      <protection hidden="1"/>
    </xf>
    <xf numFmtId="3" fontId="67" fillId="15" borderId="64" xfId="0" applyNumberFormat="1" applyFont="1" applyFill="1" applyBorder="1" applyAlignment="1" applyProtection="1">
      <alignment horizontal="center" vertical="center"/>
      <protection hidden="1"/>
    </xf>
    <xf numFmtId="0" fontId="111" fillId="0" borderId="0" xfId="0" applyFont="1" applyAlignment="1" applyProtection="1">
      <alignment horizontal="center" vertical="center"/>
      <protection hidden="1"/>
    </xf>
    <xf numFmtId="0" fontId="62" fillId="16" borderId="0" xfId="6" applyFont="1" applyFill="1" applyAlignment="1" applyProtection="1">
      <alignment horizontal="center" vertical="center" wrapText="1"/>
      <protection hidden="1"/>
    </xf>
    <xf numFmtId="0" fontId="84" fillId="16" borderId="0" xfId="0" applyFont="1" applyFill="1" applyProtection="1">
      <protection hidden="1"/>
    </xf>
    <xf numFmtId="0" fontId="88" fillId="16" borderId="0" xfId="0" applyFont="1" applyFill="1" applyAlignment="1" applyProtection="1">
      <alignment horizontal="left" vertical="center"/>
      <protection hidden="1"/>
    </xf>
    <xf numFmtId="0" fontId="14" fillId="16" borderId="0" xfId="0" applyFont="1" applyFill="1" applyAlignment="1" applyProtection="1">
      <alignment horizontal="center" vertical="center"/>
      <protection hidden="1"/>
    </xf>
    <xf numFmtId="0" fontId="112" fillId="0" borderId="0" xfId="3" applyFont="1" applyBorder="1" applyAlignment="1" applyProtection="1">
      <alignment horizontal="center" vertical="center"/>
      <protection locked="0" hidden="1"/>
    </xf>
    <xf numFmtId="0" fontId="113" fillId="16" borderId="0" xfId="0" applyFont="1" applyFill="1" applyAlignment="1" applyProtection="1">
      <alignment horizontal="center" vertical="center"/>
      <protection hidden="1"/>
    </xf>
    <xf numFmtId="0" fontId="0" fillId="16" borderId="0" xfId="0" applyFill="1" applyAlignment="1" applyProtection="1">
      <alignment vertical="top" wrapText="1"/>
      <protection hidden="1"/>
    </xf>
    <xf numFmtId="0" fontId="67" fillId="16" borderId="0" xfId="0" applyFont="1" applyFill="1" applyProtection="1">
      <protection hidden="1"/>
    </xf>
    <xf numFmtId="0" fontId="67" fillId="15" borderId="64" xfId="0" applyFont="1" applyFill="1" applyBorder="1" applyAlignment="1" applyProtection="1">
      <alignment horizontal="left" vertical="center"/>
      <protection hidden="1"/>
    </xf>
    <xf numFmtId="0" fontId="67" fillId="15" borderId="64" xfId="6" applyFont="1" applyFill="1" applyBorder="1" applyAlignment="1" applyProtection="1">
      <alignment horizontal="left" vertical="center"/>
      <protection hidden="1"/>
    </xf>
    <xf numFmtId="0" fontId="75" fillId="0" borderId="64" xfId="6" applyFont="1" applyBorder="1" applyAlignment="1" applyProtection="1">
      <alignment horizontal="center" vertical="center" wrapText="1"/>
      <protection locked="0" hidden="1"/>
    </xf>
    <xf numFmtId="2" fontId="63" fillId="15" borderId="64" xfId="6" applyNumberFormat="1" applyFont="1" applyFill="1" applyBorder="1" applyAlignment="1" applyProtection="1">
      <alignment horizontal="center" vertical="center"/>
      <protection hidden="1"/>
    </xf>
    <xf numFmtId="1" fontId="63" fillId="0" borderId="64" xfId="6" applyNumberFormat="1" applyFont="1" applyBorder="1" applyAlignment="1" applyProtection="1">
      <alignment horizontal="center" vertical="center"/>
      <protection locked="0" hidden="1"/>
    </xf>
    <xf numFmtId="165" fontId="63" fillId="15" borderId="64" xfId="6" applyNumberFormat="1" applyFont="1" applyFill="1" applyBorder="1" applyAlignment="1" applyProtection="1">
      <alignment horizontal="center" vertical="center"/>
      <protection hidden="1"/>
    </xf>
    <xf numFmtId="170" fontId="63" fillId="15" borderId="64" xfId="6" applyNumberFormat="1" applyFont="1" applyFill="1" applyBorder="1" applyAlignment="1" applyProtection="1">
      <alignment horizontal="center" vertical="center"/>
      <protection hidden="1"/>
    </xf>
    <xf numFmtId="170" fontId="63" fillId="0" borderId="64" xfId="6" applyNumberFormat="1" applyFont="1" applyBorder="1" applyAlignment="1" applyProtection="1">
      <alignment horizontal="center" vertical="center"/>
      <protection locked="0" hidden="1"/>
    </xf>
    <xf numFmtId="2" fontId="75" fillId="15" borderId="64" xfId="6" applyNumberFormat="1" applyFont="1" applyFill="1" applyBorder="1" applyAlignment="1" applyProtection="1">
      <alignment horizontal="center" vertical="center"/>
      <protection hidden="1"/>
    </xf>
    <xf numFmtId="2" fontId="75" fillId="15" borderId="76" xfId="6" applyNumberFormat="1" applyFont="1" applyFill="1" applyBorder="1" applyAlignment="1" applyProtection="1">
      <alignment horizontal="center" vertical="center"/>
      <protection hidden="1"/>
    </xf>
    <xf numFmtId="0" fontId="67" fillId="15" borderId="76" xfId="0" applyFont="1" applyFill="1" applyBorder="1" applyAlignment="1" applyProtection="1">
      <alignment horizontal="left" vertical="center"/>
      <protection hidden="1"/>
    </xf>
    <xf numFmtId="0" fontId="74" fillId="16" borderId="0" xfId="0" applyFont="1" applyFill="1" applyAlignment="1" applyProtection="1">
      <alignment horizontal="center"/>
      <protection hidden="1"/>
    </xf>
    <xf numFmtId="1" fontId="63" fillId="0" borderId="64" xfId="6" quotePrefix="1" applyNumberFormat="1" applyFont="1" applyBorder="1" applyAlignment="1" applyProtection="1">
      <alignment horizontal="center" vertical="center" wrapText="1"/>
      <protection locked="0" hidden="1"/>
    </xf>
    <xf numFmtId="170" fontId="67" fillId="0" borderId="64" xfId="6" applyNumberFormat="1" applyFont="1" applyBorder="1" applyAlignment="1" applyProtection="1">
      <alignment horizontal="center" vertical="center"/>
      <protection locked="0" hidden="1"/>
    </xf>
    <xf numFmtId="2" fontId="67" fillId="15" borderId="64" xfId="6" applyNumberFormat="1" applyFont="1" applyFill="1" applyBorder="1" applyAlignment="1" applyProtection="1">
      <alignment horizontal="center" vertical="center"/>
      <protection hidden="1"/>
    </xf>
    <xf numFmtId="0" fontId="67" fillId="15" borderId="64" xfId="6" applyFont="1" applyFill="1" applyBorder="1" applyAlignment="1" applyProtection="1">
      <alignment horizontal="center" vertical="center"/>
      <protection hidden="1"/>
    </xf>
    <xf numFmtId="0" fontId="67" fillId="15" borderId="64" xfId="0" applyFont="1" applyFill="1" applyBorder="1" applyAlignment="1" applyProtection="1">
      <alignment horizontal="center" vertical="center"/>
      <protection hidden="1"/>
    </xf>
    <xf numFmtId="170" fontId="67" fillId="0" borderId="64" xfId="0" applyNumberFormat="1" applyFont="1" applyBorder="1" applyAlignment="1" applyProtection="1">
      <alignment horizontal="center" vertical="center"/>
      <protection locked="0" hidden="1"/>
    </xf>
    <xf numFmtId="170" fontId="67" fillId="0" borderId="64" xfId="0" quotePrefix="1" applyNumberFormat="1" applyFont="1" applyBorder="1" applyAlignment="1" applyProtection="1">
      <alignment horizontal="center" vertical="center" wrapText="1"/>
      <protection locked="0" hidden="1"/>
    </xf>
    <xf numFmtId="170" fontId="67" fillId="0" borderId="64" xfId="0" applyNumberFormat="1" applyFont="1" applyBorder="1" applyAlignment="1" applyProtection="1">
      <alignment horizontal="center" vertical="center" wrapText="1"/>
      <protection locked="0" hidden="1"/>
    </xf>
    <xf numFmtId="170" fontId="67" fillId="15" borderId="64" xfId="6" applyNumberFormat="1" applyFont="1" applyFill="1" applyBorder="1" applyAlignment="1" applyProtection="1">
      <alignment horizontal="center" vertical="center"/>
      <protection hidden="1"/>
    </xf>
    <xf numFmtId="0" fontId="63" fillId="16" borderId="0" xfId="6" applyFont="1" applyFill="1" applyAlignment="1" applyProtection="1">
      <alignment vertical="center"/>
      <protection hidden="1"/>
    </xf>
    <xf numFmtId="2" fontId="67" fillId="16" borderId="0" xfId="6" applyNumberFormat="1" applyFont="1" applyFill="1" applyAlignment="1" applyProtection="1">
      <alignment horizontal="center"/>
      <protection hidden="1"/>
    </xf>
    <xf numFmtId="0" fontId="48" fillId="16" borderId="0" xfId="2" applyFill="1" applyBorder="1" applyAlignment="1" applyProtection="1">
      <alignment horizontal="center" vertical="center"/>
      <protection hidden="1"/>
    </xf>
    <xf numFmtId="0" fontId="67" fillId="16" borderId="0" xfId="6" applyFont="1" applyFill="1" applyAlignment="1" applyProtection="1">
      <alignment horizontal="center" vertical="center"/>
      <protection hidden="1"/>
    </xf>
    <xf numFmtId="0" fontId="63" fillId="16" borderId="0" xfId="6" applyFont="1" applyFill="1" applyAlignment="1" applyProtection="1">
      <alignment horizontal="left" vertical="center" wrapText="1"/>
      <protection hidden="1"/>
    </xf>
    <xf numFmtId="169" fontId="63" fillId="16" borderId="0" xfId="6" applyNumberFormat="1" applyFont="1" applyFill="1" applyAlignment="1" applyProtection="1">
      <alignment horizontal="left" vertical="center"/>
      <protection hidden="1"/>
    </xf>
    <xf numFmtId="0" fontId="50" fillId="16" borderId="0" xfId="3" applyFont="1" applyFill="1" applyBorder="1" applyAlignment="1" applyProtection="1">
      <alignment horizontal="center"/>
      <protection hidden="1"/>
    </xf>
    <xf numFmtId="0" fontId="67" fillId="23" borderId="64" xfId="6" applyFont="1" applyFill="1" applyBorder="1" applyAlignment="1" applyProtection="1">
      <alignment horizontal="left" vertical="center"/>
      <protection hidden="1"/>
    </xf>
    <xf numFmtId="0" fontId="67" fillId="23" borderId="64" xfId="0" applyFont="1" applyFill="1" applyBorder="1" applyAlignment="1" applyProtection="1">
      <alignment horizontal="left" vertical="center"/>
      <protection hidden="1"/>
    </xf>
    <xf numFmtId="0" fontId="67" fillId="23" borderId="66" xfId="6" applyFont="1" applyFill="1" applyBorder="1" applyAlignment="1" applyProtection="1">
      <alignment horizontal="center" vertical="center"/>
      <protection hidden="1"/>
    </xf>
    <xf numFmtId="0" fontId="67" fillId="23" borderId="70" xfId="6" applyFont="1" applyFill="1" applyBorder="1" applyAlignment="1" applyProtection="1">
      <alignment horizontal="center" vertical="center"/>
      <protection hidden="1"/>
    </xf>
    <xf numFmtId="0" fontId="63" fillId="15" borderId="64" xfId="6" applyFont="1" applyFill="1" applyBorder="1" applyAlignment="1" applyProtection="1">
      <alignment horizontal="left" vertical="center" wrapText="1"/>
      <protection hidden="1"/>
    </xf>
    <xf numFmtId="2" fontId="75" fillId="15" borderId="64" xfId="6" applyNumberFormat="1" applyFont="1" applyFill="1" applyBorder="1" applyAlignment="1" applyProtection="1">
      <alignment horizontal="center" vertical="center" wrapText="1"/>
      <protection hidden="1"/>
    </xf>
    <xf numFmtId="0" fontId="63" fillId="15" borderId="64" xfId="6" applyFont="1" applyFill="1" applyBorder="1" applyAlignment="1" applyProtection="1">
      <alignment horizontal="left" vertical="center"/>
      <protection hidden="1"/>
    </xf>
    <xf numFmtId="0" fontId="67" fillId="23" borderId="69" xfId="0" applyFont="1" applyFill="1" applyBorder="1" applyAlignment="1" applyProtection="1">
      <alignment horizontal="left" vertical="center" wrapText="1"/>
      <protection hidden="1"/>
    </xf>
    <xf numFmtId="0" fontId="67" fillId="23" borderId="77" xfId="0" applyFont="1" applyFill="1" applyBorder="1" applyAlignment="1" applyProtection="1">
      <alignment horizontal="left" vertical="center" wrapText="1"/>
      <protection hidden="1"/>
    </xf>
    <xf numFmtId="2" fontId="75" fillId="23" borderId="64" xfId="6" applyNumberFormat="1" applyFont="1" applyFill="1" applyBorder="1" applyAlignment="1" applyProtection="1">
      <alignment horizontal="center" vertical="center" wrapText="1"/>
      <protection hidden="1"/>
    </xf>
    <xf numFmtId="0" fontId="63" fillId="23" borderId="64" xfId="6" applyFont="1" applyFill="1" applyBorder="1" applyAlignment="1" applyProtection="1">
      <alignment horizontal="left" vertical="center"/>
      <protection hidden="1"/>
    </xf>
    <xf numFmtId="0" fontId="63" fillId="15" borderId="64" xfId="6" applyFont="1" applyFill="1" applyBorder="1" applyAlignment="1" applyProtection="1">
      <alignment vertical="center"/>
      <protection hidden="1"/>
    </xf>
    <xf numFmtId="0" fontId="67" fillId="23" borderId="64" xfId="6" applyFont="1" applyFill="1" applyBorder="1" applyAlignment="1" applyProtection="1">
      <alignment horizontal="center" vertical="center"/>
      <protection hidden="1"/>
    </xf>
    <xf numFmtId="0" fontId="63" fillId="15" borderId="64" xfId="0" applyFont="1" applyFill="1" applyBorder="1" applyAlignment="1" applyProtection="1">
      <alignment vertical="center"/>
      <protection hidden="1"/>
    </xf>
    <xf numFmtId="2" fontId="63" fillId="23" borderId="64" xfId="6" applyNumberFormat="1" applyFont="1" applyFill="1" applyBorder="1" applyAlignment="1" applyProtection="1">
      <alignment horizontal="center" vertical="center"/>
      <protection hidden="1"/>
    </xf>
    <xf numFmtId="0" fontId="63" fillId="16" borderId="0" xfId="0" applyFont="1" applyFill="1" applyAlignment="1" applyProtection="1">
      <alignment vertical="center"/>
      <protection hidden="1"/>
    </xf>
    <xf numFmtId="0" fontId="74" fillId="16" borderId="0" xfId="6" applyFont="1" applyFill="1" applyAlignment="1" applyProtection="1">
      <alignment horizontal="center" vertical="center"/>
      <protection hidden="1"/>
    </xf>
    <xf numFmtId="2" fontId="74" fillId="15" borderId="64" xfId="6" applyNumberFormat="1" applyFont="1" applyFill="1" applyBorder="1" applyAlignment="1" applyProtection="1">
      <alignment horizontal="center" vertical="center"/>
      <protection hidden="1"/>
    </xf>
    <xf numFmtId="0" fontId="67" fillId="16" borderId="0" xfId="0" applyFont="1" applyFill="1" applyAlignment="1" applyProtection="1">
      <alignment horizontal="left" vertical="center"/>
      <protection hidden="1"/>
    </xf>
    <xf numFmtId="0" fontId="63" fillId="16" borderId="64" xfId="6" applyFont="1" applyFill="1" applyBorder="1" applyAlignment="1" applyProtection="1">
      <alignment horizontal="center" vertical="center" wrapText="1"/>
      <protection locked="0" hidden="1"/>
    </xf>
    <xf numFmtId="0" fontId="63" fillId="16" borderId="0" xfId="6" applyFont="1" applyFill="1" applyAlignment="1" applyProtection="1">
      <alignment horizontal="center" vertical="center" wrapText="1"/>
      <protection hidden="1"/>
    </xf>
    <xf numFmtId="1" fontId="67" fillId="15" borderId="64" xfId="6" applyNumberFormat="1" applyFont="1" applyFill="1" applyBorder="1" applyAlignment="1" applyProtection="1">
      <alignment horizontal="left" vertical="center"/>
      <protection hidden="1"/>
    </xf>
    <xf numFmtId="170" fontId="67" fillId="16" borderId="64" xfId="6" applyNumberFormat="1" applyFont="1" applyFill="1" applyBorder="1" applyAlignment="1" applyProtection="1">
      <alignment horizontal="center" vertical="center"/>
      <protection locked="0" hidden="1"/>
    </xf>
    <xf numFmtId="170" fontId="63" fillId="0" borderId="64" xfId="0" applyNumberFormat="1" applyFont="1" applyBorder="1" applyAlignment="1" applyProtection="1">
      <alignment horizontal="center" vertical="center"/>
      <protection locked="0" hidden="1"/>
    </xf>
    <xf numFmtId="0" fontId="67" fillId="0" borderId="64" xfId="6" applyFont="1" applyBorder="1" applyAlignment="1" applyProtection="1">
      <alignment horizontal="left" vertical="center"/>
      <protection hidden="1"/>
    </xf>
    <xf numFmtId="170" fontId="63" fillId="0" borderId="64" xfId="0" quotePrefix="1" applyNumberFormat="1" applyFont="1" applyBorder="1" applyAlignment="1" applyProtection="1">
      <alignment horizontal="center" vertical="center" wrapText="1"/>
      <protection locked="0" hidden="1"/>
    </xf>
    <xf numFmtId="170" fontId="63" fillId="0" borderId="64" xfId="0" applyNumberFormat="1" applyFont="1" applyBorder="1" applyAlignment="1" applyProtection="1">
      <alignment horizontal="center" vertical="center" wrapText="1"/>
      <protection locked="0" hidden="1"/>
    </xf>
    <xf numFmtId="0" fontId="67" fillId="16" borderId="0" xfId="6" applyFont="1" applyFill="1" applyProtection="1">
      <protection hidden="1"/>
    </xf>
    <xf numFmtId="0" fontId="67" fillId="16" borderId="0" xfId="6" applyFont="1" applyFill="1" applyAlignment="1" applyProtection="1">
      <alignment horizontal="center"/>
      <protection hidden="1"/>
    </xf>
    <xf numFmtId="0" fontId="119" fillId="16" borderId="0" xfId="3" applyFont="1" applyFill="1" applyBorder="1" applyAlignment="1" applyProtection="1">
      <alignment horizontal="center"/>
      <protection hidden="1"/>
    </xf>
    <xf numFmtId="2" fontId="63" fillId="15" borderId="64" xfId="6" applyNumberFormat="1" applyFont="1" applyFill="1" applyBorder="1" applyAlignment="1" applyProtection="1">
      <alignment horizontal="left" vertical="center"/>
      <protection hidden="1"/>
    </xf>
    <xf numFmtId="0" fontId="74" fillId="15" borderId="64" xfId="6" applyFont="1" applyFill="1" applyBorder="1" applyAlignment="1" applyProtection="1">
      <alignment horizontal="left" vertical="center"/>
      <protection hidden="1"/>
    </xf>
    <xf numFmtId="0" fontId="67" fillId="23" borderId="0" xfId="6" applyFont="1" applyFill="1" applyAlignment="1" applyProtection="1">
      <alignment horizontal="center" vertical="center"/>
      <protection hidden="1"/>
    </xf>
    <xf numFmtId="0" fontId="67" fillId="23" borderId="67" xfId="6" applyFont="1" applyFill="1" applyBorder="1" applyAlignment="1" applyProtection="1">
      <alignment horizontal="center" vertical="center"/>
      <protection hidden="1"/>
    </xf>
    <xf numFmtId="2" fontId="63" fillId="23" borderId="70" xfId="6" applyNumberFormat="1" applyFont="1" applyFill="1" applyBorder="1" applyAlignment="1" applyProtection="1">
      <alignment horizontal="center" vertical="center"/>
      <protection hidden="1"/>
    </xf>
    <xf numFmtId="2" fontId="63" fillId="23" borderId="67" xfId="6" applyNumberFormat="1" applyFont="1" applyFill="1" applyBorder="1" applyAlignment="1" applyProtection="1">
      <alignment horizontal="center" vertical="center"/>
      <protection hidden="1"/>
    </xf>
    <xf numFmtId="0" fontId="63" fillId="23" borderId="70" xfId="0" applyFont="1" applyFill="1" applyBorder="1" applyAlignment="1" applyProtection="1">
      <alignment vertical="center"/>
      <protection hidden="1"/>
    </xf>
    <xf numFmtId="0" fontId="74" fillId="16" borderId="69" xfId="6" applyFont="1" applyFill="1" applyBorder="1" applyAlignment="1" applyProtection="1">
      <alignment horizontal="center" vertical="center"/>
      <protection hidden="1"/>
    </xf>
    <xf numFmtId="0" fontId="74" fillId="16" borderId="65" xfId="6" applyFont="1" applyFill="1" applyBorder="1" applyAlignment="1" applyProtection="1">
      <alignment horizontal="center" vertical="center"/>
      <protection hidden="1"/>
    </xf>
    <xf numFmtId="2" fontId="75" fillId="15" borderId="68" xfId="6" applyNumberFormat="1" applyFont="1" applyFill="1" applyBorder="1" applyAlignment="1" applyProtection="1">
      <alignment horizontal="center" vertical="center"/>
      <protection hidden="1"/>
    </xf>
    <xf numFmtId="0" fontId="63" fillId="15" borderId="68" xfId="0" applyFont="1" applyFill="1" applyBorder="1" applyAlignment="1" applyProtection="1">
      <alignment vertical="center"/>
      <protection hidden="1"/>
    </xf>
    <xf numFmtId="0" fontId="67" fillId="0" borderId="64" xfId="0" applyFont="1" applyBorder="1" applyAlignment="1" applyProtection="1">
      <alignment horizontal="center" vertical="center"/>
      <protection hidden="1"/>
    </xf>
    <xf numFmtId="0" fontId="67" fillId="0" borderId="64" xfId="0" applyFont="1" applyBorder="1" applyProtection="1">
      <protection hidden="1"/>
    </xf>
    <xf numFmtId="0" fontId="67" fillId="15" borderId="64" xfId="0" applyFont="1" applyFill="1" applyBorder="1" applyAlignment="1" applyProtection="1">
      <alignment vertical="center"/>
      <protection hidden="1"/>
    </xf>
    <xf numFmtId="0" fontId="67" fillId="16" borderId="0" xfId="0" applyFont="1" applyFill="1" applyAlignment="1" applyProtection="1">
      <alignment vertical="top" wrapText="1"/>
      <protection hidden="1"/>
    </xf>
    <xf numFmtId="0" fontId="80" fillId="16" borderId="0" xfId="6" applyFont="1" applyFill="1" applyProtection="1">
      <protection hidden="1"/>
    </xf>
    <xf numFmtId="0" fontId="62" fillId="16" borderId="6" xfId="7" applyFont="1" applyFill="1" applyBorder="1" applyAlignment="1" applyProtection="1">
      <alignment vertical="top" wrapText="1"/>
      <protection hidden="1"/>
    </xf>
    <xf numFmtId="0" fontId="0" fillId="16" borderId="0" xfId="0" applyFill="1"/>
    <xf numFmtId="0" fontId="67" fillId="16" borderId="0" xfId="0" applyFont="1" applyFill="1" applyAlignment="1" applyProtection="1">
      <alignment horizontal="center"/>
      <protection hidden="1"/>
    </xf>
    <xf numFmtId="0" fontId="85" fillId="16" borderId="0" xfId="0" applyFont="1" applyFill="1" applyAlignment="1" applyProtection="1">
      <alignment horizontal="center" vertical="top"/>
      <protection hidden="1"/>
    </xf>
    <xf numFmtId="0" fontId="0" fillId="16" borderId="0" xfId="0" applyFill="1" applyAlignment="1" applyProtection="1">
      <alignment horizontal="center"/>
      <protection hidden="1"/>
    </xf>
    <xf numFmtId="0" fontId="6" fillId="16" borderId="0" xfId="0" applyFont="1" applyFill="1"/>
    <xf numFmtId="0" fontId="67" fillId="16" borderId="0" xfId="0" applyFont="1" applyFill="1" applyAlignment="1" applyProtection="1">
      <alignment horizontal="left" vertical="top"/>
      <protection hidden="1"/>
    </xf>
    <xf numFmtId="0" fontId="67" fillId="16" borderId="0" xfId="0" applyFont="1" applyFill="1" applyAlignment="1" applyProtection="1">
      <alignment horizontal="left"/>
      <protection hidden="1"/>
    </xf>
    <xf numFmtId="0" fontId="0" fillId="16" borderId="0" xfId="0" applyFill="1" applyAlignment="1" applyProtection="1">
      <alignment vertical="top"/>
      <protection hidden="1"/>
    </xf>
    <xf numFmtId="165" fontId="67" fillId="15" borderId="64" xfId="6" applyNumberFormat="1" applyFont="1" applyFill="1" applyBorder="1" applyAlignment="1" applyProtection="1">
      <alignment horizontal="center" vertical="center"/>
      <protection hidden="1"/>
    </xf>
    <xf numFmtId="4" fontId="67" fillId="15" borderId="64" xfId="0" applyNumberFormat="1" applyFont="1" applyFill="1" applyBorder="1" applyAlignment="1" applyProtection="1">
      <alignment horizontal="center" vertical="center" wrapText="1"/>
      <protection hidden="1"/>
    </xf>
    <xf numFmtId="2" fontId="67" fillId="16" borderId="64" xfId="6" applyNumberFormat="1" applyFont="1" applyFill="1" applyBorder="1" applyAlignment="1" applyProtection="1">
      <alignment horizontal="center" vertical="center"/>
      <protection hidden="1"/>
    </xf>
    <xf numFmtId="0" fontId="123" fillId="16" borderId="0" xfId="0" applyFont="1" applyFill="1" applyAlignment="1" applyProtection="1">
      <alignment horizontal="center" wrapText="1"/>
      <protection hidden="1"/>
    </xf>
    <xf numFmtId="0" fontId="4" fillId="15" borderId="64" xfId="0" applyFont="1" applyFill="1" applyBorder="1" applyAlignment="1" applyProtection="1">
      <alignment horizontal="left" vertical="center" wrapText="1"/>
      <protection hidden="1"/>
    </xf>
    <xf numFmtId="165" fontId="57" fillId="17" borderId="43" xfId="6" applyNumberFormat="1" applyFont="1" applyFill="1" applyBorder="1" applyAlignment="1" applyProtection="1">
      <alignment horizontal="left" vertical="center"/>
      <protection hidden="1"/>
    </xf>
    <xf numFmtId="0" fontId="3" fillId="16" borderId="0" xfId="0" applyFont="1" applyFill="1" applyAlignment="1" applyProtection="1">
      <alignment horizontal="left" vertical="top" wrapText="1"/>
      <protection hidden="1"/>
    </xf>
    <xf numFmtId="0" fontId="2" fillId="16" borderId="0" xfId="0" applyFont="1" applyFill="1" applyAlignment="1" applyProtection="1">
      <alignment horizontal="left" vertical="top" wrapText="1"/>
      <protection hidden="1"/>
    </xf>
    <xf numFmtId="0" fontId="80" fillId="16" borderId="0" xfId="0" applyFont="1" applyFill="1" applyAlignment="1" applyProtection="1">
      <alignment horizontal="center" wrapText="1"/>
      <protection hidden="1"/>
    </xf>
    <xf numFmtId="0" fontId="54" fillId="16" borderId="0" xfId="0" applyFont="1" applyFill="1" applyAlignment="1" applyProtection="1">
      <alignment horizontal="center" wrapText="1"/>
      <protection hidden="1"/>
    </xf>
    <xf numFmtId="0" fontId="15" fillId="0" borderId="0" xfId="0" applyFont="1" applyAlignment="1" applyProtection="1">
      <alignment horizontal="center" vertical="center"/>
      <protection hidden="1"/>
    </xf>
    <xf numFmtId="0" fontId="67" fillId="0" borderId="0" xfId="0" applyFont="1" applyAlignment="1" applyProtection="1">
      <alignment horizontal="left" vertical="top" wrapText="1"/>
      <protection hidden="1"/>
    </xf>
    <xf numFmtId="0" fontId="67" fillId="0" borderId="0" xfId="0" applyFont="1" applyAlignment="1" applyProtection="1">
      <alignment vertical="top" wrapText="1"/>
      <protection hidden="1"/>
    </xf>
    <xf numFmtId="0" fontId="33" fillId="17" borderId="50" xfId="0" applyFont="1" applyFill="1" applyBorder="1" applyAlignment="1" applyProtection="1">
      <alignment horizontal="left" vertical="center" wrapText="1"/>
      <protection hidden="1"/>
    </xf>
    <xf numFmtId="0" fontId="52" fillId="17" borderId="50" xfId="0" applyFont="1" applyFill="1" applyBorder="1" applyAlignment="1" applyProtection="1">
      <alignment horizontal="left" vertical="center"/>
      <protection hidden="1"/>
    </xf>
    <xf numFmtId="0" fontId="52" fillId="17" borderId="44" xfId="0" applyFont="1" applyFill="1" applyBorder="1" applyAlignment="1" applyProtection="1">
      <alignment horizontal="left" vertical="center"/>
      <protection hidden="1"/>
    </xf>
    <xf numFmtId="0" fontId="57" fillId="17" borderId="23" xfId="6" applyFont="1" applyFill="1" applyBorder="1" applyAlignment="1" applyProtection="1">
      <alignment horizontal="left" vertical="center" wrapText="1"/>
      <protection hidden="1"/>
    </xf>
    <xf numFmtId="0" fontId="52" fillId="17" borderId="18" xfId="0" applyFont="1" applyFill="1" applyBorder="1" applyProtection="1">
      <protection hidden="1"/>
    </xf>
    <xf numFmtId="0" fontId="92" fillId="17" borderId="56" xfId="7" applyFont="1" applyFill="1" applyBorder="1" applyAlignment="1" applyProtection="1">
      <alignment vertical="top" wrapText="1"/>
      <protection hidden="1"/>
    </xf>
    <xf numFmtId="0" fontId="92" fillId="17" borderId="50" xfId="7" applyFont="1" applyFill="1" applyBorder="1" applyAlignment="1" applyProtection="1">
      <alignment vertical="top" wrapText="1"/>
      <protection hidden="1"/>
    </xf>
    <xf numFmtId="0" fontId="92" fillId="17" borderId="44" xfId="7" applyFont="1" applyFill="1" applyBorder="1" applyAlignment="1" applyProtection="1">
      <alignment vertical="top" wrapText="1"/>
      <protection hidden="1"/>
    </xf>
    <xf numFmtId="0" fontId="93" fillId="17" borderId="21" xfId="6" applyFont="1" applyFill="1" applyBorder="1" applyAlignment="1" applyProtection="1">
      <alignment horizontal="center" wrapText="1"/>
      <protection hidden="1"/>
    </xf>
    <xf numFmtId="0" fontId="52" fillId="17" borderId="2" xfId="0" applyFont="1" applyFill="1" applyBorder="1" applyAlignment="1" applyProtection="1">
      <alignment horizontal="center" wrapText="1"/>
      <protection hidden="1"/>
    </xf>
    <xf numFmtId="0" fontId="52" fillId="17" borderId="9" xfId="0" applyFont="1" applyFill="1" applyBorder="1" applyAlignment="1" applyProtection="1">
      <alignment horizontal="center" wrapText="1"/>
      <protection hidden="1"/>
    </xf>
    <xf numFmtId="0" fontId="60" fillId="17" borderId="35" xfId="6" applyFont="1" applyFill="1" applyBorder="1" applyAlignment="1" applyProtection="1">
      <alignment horizontal="center" vertical="center"/>
      <protection hidden="1"/>
    </xf>
    <xf numFmtId="0" fontId="53" fillId="17" borderId="4" xfId="0" applyFont="1" applyFill="1" applyBorder="1" applyAlignment="1" applyProtection="1">
      <alignment horizontal="center"/>
      <protection hidden="1"/>
    </xf>
    <xf numFmtId="0" fontId="53" fillId="17" borderId="14" xfId="0" applyFont="1" applyFill="1" applyBorder="1" applyAlignment="1" applyProtection="1">
      <alignment horizontal="center"/>
      <protection hidden="1"/>
    </xf>
    <xf numFmtId="0" fontId="54" fillId="17" borderId="21" xfId="6" applyFont="1" applyFill="1" applyBorder="1" applyAlignment="1" applyProtection="1">
      <alignment horizontal="center"/>
      <protection hidden="1"/>
    </xf>
    <xf numFmtId="0" fontId="52" fillId="17" borderId="2" xfId="0" applyFont="1" applyFill="1" applyBorder="1" applyAlignment="1" applyProtection="1">
      <alignment horizontal="center"/>
      <protection hidden="1"/>
    </xf>
    <xf numFmtId="0" fontId="52" fillId="17" borderId="9" xfId="0" applyFont="1" applyFill="1" applyBorder="1" applyAlignment="1" applyProtection="1">
      <alignment horizontal="center"/>
      <protection hidden="1"/>
    </xf>
    <xf numFmtId="0" fontId="90" fillId="17" borderId="1" xfId="3" applyFont="1" applyFill="1" applyBorder="1" applyAlignment="1" applyProtection="1">
      <alignment horizontal="center"/>
      <protection hidden="1"/>
    </xf>
    <xf numFmtId="0" fontId="90" fillId="17" borderId="0" xfId="3" applyFont="1" applyFill="1" applyBorder="1" applyAlignment="1" applyProtection="1">
      <alignment horizontal="center"/>
      <protection hidden="1"/>
    </xf>
    <xf numFmtId="0" fontId="90" fillId="17" borderId="8" xfId="3" applyFont="1" applyFill="1" applyBorder="1" applyAlignment="1" applyProtection="1">
      <alignment horizontal="center"/>
      <protection hidden="1"/>
    </xf>
    <xf numFmtId="0" fontId="80" fillId="17" borderId="21" xfId="0" applyFont="1" applyFill="1" applyBorder="1" applyAlignment="1" applyProtection="1">
      <alignment wrapText="1"/>
      <protection hidden="1"/>
    </xf>
    <xf numFmtId="0" fontId="53" fillId="17" borderId="21" xfId="0" applyFont="1" applyFill="1" applyBorder="1" applyAlignment="1" applyProtection="1">
      <alignment wrapText="1"/>
      <protection hidden="1"/>
    </xf>
    <xf numFmtId="0" fontId="87" fillId="17" borderId="21" xfId="0" applyFont="1" applyFill="1" applyBorder="1" applyAlignment="1" applyProtection="1">
      <alignment horizontal="center" wrapText="1"/>
      <protection hidden="1"/>
    </xf>
    <xf numFmtId="0" fontId="86" fillId="17" borderId="2" xfId="0" applyFont="1" applyFill="1" applyBorder="1" applyAlignment="1" applyProtection="1">
      <alignment horizontal="center" wrapText="1"/>
      <protection hidden="1"/>
    </xf>
    <xf numFmtId="0" fontId="86" fillId="17" borderId="9" xfId="0" applyFont="1" applyFill="1" applyBorder="1" applyAlignment="1" applyProtection="1">
      <alignment horizontal="center" wrapText="1"/>
      <protection hidden="1"/>
    </xf>
    <xf numFmtId="0" fontId="54" fillId="17" borderId="42" xfId="6" applyFont="1" applyFill="1" applyBorder="1" applyAlignment="1" applyProtection="1">
      <alignment horizontal="center" vertical="center"/>
      <protection hidden="1"/>
    </xf>
    <xf numFmtId="0" fontId="54" fillId="17" borderId="41" xfId="6" applyFont="1" applyFill="1" applyBorder="1" applyAlignment="1" applyProtection="1">
      <alignment horizontal="center" vertical="center"/>
      <protection hidden="1"/>
    </xf>
    <xf numFmtId="0" fontId="54" fillId="17" borderId="37" xfId="6" applyFont="1" applyFill="1" applyBorder="1" applyAlignment="1" applyProtection="1">
      <alignment horizontal="center" vertical="center"/>
      <protection hidden="1"/>
    </xf>
    <xf numFmtId="0" fontId="57" fillId="17" borderId="23" xfId="0" applyFont="1" applyFill="1" applyBorder="1" applyAlignment="1" applyProtection="1">
      <alignment horizontal="left" vertical="center" wrapText="1"/>
      <protection hidden="1"/>
    </xf>
    <xf numFmtId="0" fontId="57" fillId="17" borderId="18" xfId="0" applyFont="1" applyFill="1" applyBorder="1" applyAlignment="1" applyProtection="1">
      <alignment horizontal="left" vertical="center" wrapText="1"/>
      <protection hidden="1"/>
    </xf>
    <xf numFmtId="0" fontId="57" fillId="17" borderId="23" xfId="0" applyFont="1" applyFill="1" applyBorder="1" applyAlignment="1" applyProtection="1">
      <alignment horizontal="left" vertical="center"/>
      <protection hidden="1"/>
    </xf>
    <xf numFmtId="0" fontId="57" fillId="17" borderId="18" xfId="0" applyFont="1" applyFill="1" applyBorder="1" applyAlignment="1" applyProtection="1">
      <alignment horizontal="left" vertical="center"/>
      <protection hidden="1"/>
    </xf>
    <xf numFmtId="0" fontId="57" fillId="17" borderId="24" xfId="6" applyFont="1" applyFill="1" applyBorder="1" applyAlignment="1" applyProtection="1">
      <alignment horizontal="left" vertical="center" wrapText="1"/>
      <protection hidden="1"/>
    </xf>
    <xf numFmtId="0" fontId="57" fillId="17" borderId="25" xfId="6" applyFont="1" applyFill="1" applyBorder="1" applyAlignment="1" applyProtection="1">
      <alignment horizontal="left" vertical="center" wrapText="1"/>
      <protection hidden="1"/>
    </xf>
    <xf numFmtId="0" fontId="57" fillId="17" borderId="21" xfId="0" applyFont="1" applyFill="1" applyBorder="1" applyAlignment="1" applyProtection="1">
      <alignment horizontal="left" vertical="center"/>
      <protection hidden="1"/>
    </xf>
    <xf numFmtId="0" fontId="57" fillId="17" borderId="2" xfId="0" applyFont="1" applyFill="1" applyBorder="1" applyAlignment="1" applyProtection="1">
      <alignment horizontal="left" vertical="center"/>
      <protection hidden="1"/>
    </xf>
    <xf numFmtId="0" fontId="57" fillId="17" borderId="54" xfId="0" applyFont="1" applyFill="1" applyBorder="1" applyAlignment="1" applyProtection="1">
      <alignment horizontal="left" vertical="center" wrapText="1"/>
      <protection hidden="1"/>
    </xf>
    <xf numFmtId="0" fontId="57" fillId="17" borderId="55" xfId="0" applyFont="1" applyFill="1" applyBorder="1" applyAlignment="1" applyProtection="1">
      <alignment horizontal="left" vertical="center" wrapText="1"/>
      <protection hidden="1"/>
    </xf>
    <xf numFmtId="0" fontId="62" fillId="17" borderId="42" xfId="6" applyFont="1" applyFill="1" applyBorder="1" applyAlignment="1" applyProtection="1">
      <alignment horizontal="center" vertical="center" wrapText="1"/>
      <protection hidden="1"/>
    </xf>
    <xf numFmtId="0" fontId="62" fillId="17" borderId="41" xfId="6" applyFont="1" applyFill="1" applyBorder="1" applyAlignment="1" applyProtection="1">
      <alignment horizontal="center" vertical="center" wrapText="1"/>
      <protection hidden="1"/>
    </xf>
    <xf numFmtId="0" fontId="62" fillId="17" borderId="49" xfId="6" applyFont="1" applyFill="1" applyBorder="1" applyAlignment="1" applyProtection="1">
      <alignment horizontal="center" vertical="center" wrapText="1"/>
      <protection hidden="1"/>
    </xf>
    <xf numFmtId="0" fontId="62" fillId="17" borderId="39" xfId="6" applyFont="1" applyFill="1" applyBorder="1" applyAlignment="1" applyProtection="1">
      <alignment horizontal="center" vertical="center" wrapText="1"/>
      <protection hidden="1"/>
    </xf>
    <xf numFmtId="0" fontId="81" fillId="17" borderId="11" xfId="3" applyFont="1" applyFill="1" applyBorder="1" applyAlignment="1" applyProtection="1">
      <alignment horizontal="center"/>
      <protection hidden="1"/>
    </xf>
    <xf numFmtId="0" fontId="81" fillId="17" borderId="15" xfId="3" applyFont="1" applyFill="1" applyBorder="1" applyAlignment="1" applyProtection="1">
      <alignment horizontal="center"/>
      <protection hidden="1"/>
    </xf>
    <xf numFmtId="0" fontId="81" fillId="17" borderId="13" xfId="3" applyFont="1" applyFill="1" applyBorder="1" applyAlignment="1" applyProtection="1">
      <alignment horizontal="center"/>
      <protection hidden="1"/>
    </xf>
    <xf numFmtId="0" fontId="54" fillId="17" borderId="23" xfId="0" applyFont="1" applyFill="1" applyBorder="1" applyAlignment="1" applyProtection="1">
      <alignment horizontal="center"/>
      <protection hidden="1"/>
    </xf>
    <xf numFmtId="0" fontId="54" fillId="17" borderId="16" xfId="0" applyFont="1" applyFill="1" applyBorder="1" applyAlignment="1" applyProtection="1">
      <alignment horizontal="center"/>
      <protection hidden="1"/>
    </xf>
    <xf numFmtId="0" fontId="54" fillId="17" borderId="10" xfId="0" applyFont="1" applyFill="1" applyBorder="1" applyAlignment="1" applyProtection="1">
      <alignment horizontal="center"/>
      <protection hidden="1"/>
    </xf>
    <xf numFmtId="0" fontId="80" fillId="17" borderId="51" xfId="0" applyFont="1" applyFill="1" applyBorder="1" applyAlignment="1" applyProtection="1">
      <alignment vertical="center"/>
      <protection hidden="1"/>
    </xf>
    <xf numFmtId="0" fontId="80" fillId="17" borderId="52" xfId="0" applyFont="1" applyFill="1" applyBorder="1" applyAlignment="1" applyProtection="1">
      <alignment vertical="center"/>
      <protection hidden="1"/>
    </xf>
    <xf numFmtId="0" fontId="57" fillId="17" borderId="53" xfId="0" applyFont="1" applyFill="1" applyBorder="1" applyAlignment="1" applyProtection="1">
      <alignment horizontal="left" vertical="center"/>
      <protection hidden="1"/>
    </xf>
    <xf numFmtId="0" fontId="57" fillId="17" borderId="12" xfId="0" applyFont="1" applyFill="1" applyBorder="1" applyAlignment="1" applyProtection="1">
      <alignment horizontal="left" vertical="center"/>
      <protection hidden="1"/>
    </xf>
    <xf numFmtId="0" fontId="54" fillId="17" borderId="21" xfId="6" applyFont="1" applyFill="1" applyBorder="1" applyAlignment="1" applyProtection="1">
      <alignment horizontal="center" vertical="center"/>
      <protection hidden="1"/>
    </xf>
    <xf numFmtId="0" fontId="54" fillId="17" borderId="2" xfId="6" applyFont="1" applyFill="1" applyBorder="1" applyAlignment="1" applyProtection="1">
      <alignment horizontal="center" vertical="center"/>
      <protection hidden="1"/>
    </xf>
    <xf numFmtId="0" fontId="54" fillId="17" borderId="53" xfId="6" applyFont="1" applyFill="1" applyBorder="1" applyAlignment="1" applyProtection="1">
      <alignment horizontal="center" vertical="center"/>
      <protection hidden="1"/>
    </xf>
    <xf numFmtId="0" fontId="54" fillId="17" borderId="12" xfId="6" applyFont="1" applyFill="1" applyBorder="1" applyAlignment="1" applyProtection="1">
      <alignment horizontal="center" vertical="center"/>
      <protection hidden="1"/>
    </xf>
    <xf numFmtId="0" fontId="62" fillId="17" borderId="23" xfId="6" applyFont="1" applyFill="1" applyBorder="1" applyAlignment="1" applyProtection="1">
      <alignment horizontal="center" vertical="center" wrapText="1"/>
      <protection hidden="1"/>
    </xf>
    <xf numFmtId="0" fontId="62" fillId="17" borderId="18" xfId="6" applyFont="1" applyFill="1" applyBorder="1" applyAlignment="1" applyProtection="1">
      <alignment horizontal="center" vertical="center" wrapText="1"/>
      <protection hidden="1"/>
    </xf>
    <xf numFmtId="0" fontId="57" fillId="17" borderId="18" xfId="6" applyFont="1" applyFill="1" applyBorder="1" applyAlignment="1" applyProtection="1">
      <alignment horizontal="left" vertical="center" wrapText="1"/>
      <protection hidden="1"/>
    </xf>
    <xf numFmtId="0" fontId="91" fillId="17" borderId="21" xfId="0" applyFont="1" applyFill="1" applyBorder="1" applyAlignment="1" applyProtection="1">
      <alignment wrapText="1"/>
      <protection hidden="1"/>
    </xf>
    <xf numFmtId="0" fontId="52" fillId="17" borderId="2" xfId="0" applyFont="1" applyFill="1" applyBorder="1" applyAlignment="1" applyProtection="1">
      <alignment wrapText="1"/>
      <protection hidden="1"/>
    </xf>
    <xf numFmtId="0" fontId="52" fillId="17" borderId="9" xfId="0" applyFont="1" applyFill="1" applyBorder="1" applyAlignment="1" applyProtection="1">
      <alignment wrapText="1"/>
      <protection hidden="1"/>
    </xf>
    <xf numFmtId="0" fontId="60" fillId="17" borderId="4" xfId="6" applyFont="1" applyFill="1" applyBorder="1" applyAlignment="1" applyProtection="1">
      <alignment horizontal="center" vertical="center"/>
      <protection hidden="1"/>
    </xf>
    <xf numFmtId="0" fontId="60" fillId="17" borderId="14" xfId="6" applyFont="1" applyFill="1" applyBorder="1" applyAlignment="1" applyProtection="1">
      <alignment horizontal="center" vertical="center"/>
      <protection hidden="1"/>
    </xf>
    <xf numFmtId="0" fontId="60" fillId="0" borderId="35" xfId="6" applyFont="1" applyBorder="1" applyAlignment="1" applyProtection="1">
      <alignment horizontal="center" vertical="center"/>
      <protection hidden="1"/>
    </xf>
    <xf numFmtId="0" fontId="14" fillId="0" borderId="4"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93" fillId="0" borderId="21" xfId="6" applyFont="1" applyBorder="1" applyAlignment="1" applyProtection="1">
      <alignment horizontal="center" wrapText="1"/>
      <protection hidden="1"/>
    </xf>
    <xf numFmtId="0" fontId="6" fillId="0" borderId="2" xfId="0" applyFont="1" applyBorder="1" applyAlignment="1" applyProtection="1">
      <alignment horizontal="center" wrapText="1"/>
      <protection hidden="1"/>
    </xf>
    <xf numFmtId="0" fontId="6" fillId="0" borderId="9" xfId="0" applyFont="1" applyBorder="1" applyAlignment="1" applyProtection="1">
      <alignment horizontal="center" wrapText="1"/>
      <protection hidden="1"/>
    </xf>
    <xf numFmtId="0" fontId="94" fillId="0" borderId="21" xfId="0" applyFont="1" applyBorder="1" applyAlignment="1" applyProtection="1">
      <alignment wrapText="1"/>
      <protection hidden="1"/>
    </xf>
    <xf numFmtId="0" fontId="0" fillId="0" borderId="2" xfId="0" applyBorder="1" applyAlignment="1" applyProtection="1">
      <alignment wrapText="1"/>
      <protection hidden="1"/>
    </xf>
    <xf numFmtId="0" fontId="0" fillId="0" borderId="9" xfId="0" applyBorder="1" applyAlignment="1" applyProtection="1">
      <alignment wrapText="1"/>
      <protection hidden="1"/>
    </xf>
    <xf numFmtId="0" fontId="57" fillId="0" borderId="23" xfId="6" applyFont="1" applyBorder="1" applyAlignment="1" applyProtection="1">
      <alignment horizontal="left" vertical="center" wrapText="1"/>
      <protection hidden="1"/>
    </xf>
    <xf numFmtId="0" fontId="0" fillId="0" borderId="18" xfId="0" applyBorder="1" applyProtection="1">
      <protection hidden="1"/>
    </xf>
    <xf numFmtId="0" fontId="57" fillId="0" borderId="18" xfId="6" applyFont="1" applyBorder="1" applyAlignment="1" applyProtection="1">
      <alignment horizontal="left" vertical="center" wrapText="1"/>
      <protection hidden="1"/>
    </xf>
    <xf numFmtId="0" fontId="69" fillId="0" borderId="11" xfId="3" applyFont="1" applyBorder="1" applyAlignment="1" applyProtection="1">
      <alignment horizontal="center"/>
      <protection hidden="1"/>
    </xf>
    <xf numFmtId="0" fontId="69" fillId="0" borderId="15" xfId="3" applyFont="1" applyBorder="1" applyAlignment="1" applyProtection="1">
      <alignment horizontal="center"/>
      <protection hidden="1"/>
    </xf>
    <xf numFmtId="0" fontId="69" fillId="0" borderId="13" xfId="3" applyFont="1" applyBorder="1" applyAlignment="1" applyProtection="1">
      <alignment horizontal="center"/>
      <protection hidden="1"/>
    </xf>
    <xf numFmtId="0" fontId="95" fillId="0" borderId="11" xfId="7" applyFont="1" applyBorder="1" applyAlignment="1" applyProtection="1">
      <alignment vertical="top" wrapText="1"/>
      <protection hidden="1"/>
    </xf>
    <xf numFmtId="0" fontId="27" fillId="0" borderId="15" xfId="0" applyFont="1" applyBorder="1" applyAlignment="1" applyProtection="1">
      <alignment vertical="top"/>
      <protection hidden="1"/>
    </xf>
    <xf numFmtId="0" fontId="27" fillId="0" borderId="13" xfId="0" applyFont="1" applyBorder="1" applyAlignment="1" applyProtection="1">
      <alignment vertical="top"/>
      <protection hidden="1"/>
    </xf>
    <xf numFmtId="0" fontId="28" fillId="0" borderId="1" xfId="3" applyFont="1" applyBorder="1" applyAlignment="1" applyProtection="1">
      <alignment horizontal="center"/>
      <protection hidden="1"/>
    </xf>
    <xf numFmtId="0" fontId="28" fillId="0" borderId="0" xfId="3" applyFont="1" applyBorder="1" applyAlignment="1" applyProtection="1">
      <alignment horizontal="center"/>
      <protection hidden="1"/>
    </xf>
    <xf numFmtId="0" fontId="28" fillId="0" borderId="8" xfId="3" applyFont="1" applyBorder="1" applyAlignment="1" applyProtection="1">
      <alignment horizontal="center"/>
      <protection hidden="1"/>
    </xf>
    <xf numFmtId="0" fontId="8" fillId="0" borderId="21" xfId="6" applyFont="1" applyBorder="1" applyAlignment="1" applyProtection="1">
      <alignment horizontal="center"/>
      <protection hidden="1"/>
    </xf>
    <xf numFmtId="0" fontId="0" fillId="0" borderId="2" xfId="0" applyBorder="1" applyAlignment="1" applyProtection="1">
      <alignment horizontal="center"/>
      <protection hidden="1"/>
    </xf>
    <xf numFmtId="0" fontId="0" fillId="0" borderId="9" xfId="0" applyBorder="1" applyAlignment="1" applyProtection="1">
      <alignment horizontal="center"/>
      <protection hidden="1"/>
    </xf>
    <xf numFmtId="0" fontId="8" fillId="0" borderId="21" xfId="0" applyFont="1" applyBorder="1" applyAlignment="1" applyProtection="1">
      <alignment wrapText="1"/>
      <protection hidden="1"/>
    </xf>
    <xf numFmtId="0" fontId="0" fillId="0" borderId="21" xfId="0" applyBorder="1" applyAlignment="1" applyProtection="1">
      <alignment wrapText="1"/>
      <protection hidden="1"/>
    </xf>
    <xf numFmtId="0" fontId="25" fillId="0" borderId="21" xfId="0" applyFont="1" applyBorder="1" applyAlignment="1" applyProtection="1">
      <alignment horizontal="center" wrapText="1"/>
      <protection hidden="1"/>
    </xf>
    <xf numFmtId="0" fontId="26" fillId="0" borderId="2" xfId="0" applyFont="1" applyBorder="1" applyAlignment="1" applyProtection="1">
      <alignment horizontal="center" wrapText="1"/>
      <protection hidden="1"/>
    </xf>
    <xf numFmtId="0" fontId="26" fillId="0" borderId="9" xfId="0" applyFont="1" applyBorder="1" applyAlignment="1" applyProtection="1">
      <alignment horizontal="center" wrapText="1"/>
      <protection hidden="1"/>
    </xf>
    <xf numFmtId="0" fontId="8" fillId="0" borderId="23" xfId="0" applyFont="1" applyBorder="1" applyAlignment="1" applyProtection="1">
      <alignment horizontal="center"/>
      <protection hidden="1"/>
    </xf>
    <xf numFmtId="0" fontId="0" fillId="0" borderId="16" xfId="0" applyBorder="1" applyAlignment="1" applyProtection="1">
      <alignment horizontal="center"/>
      <protection hidden="1"/>
    </xf>
    <xf numFmtId="0" fontId="0" fillId="0" borderId="10" xfId="0" applyBorder="1" applyAlignment="1" applyProtection="1">
      <alignment horizontal="center"/>
      <protection hidden="1"/>
    </xf>
    <xf numFmtId="0" fontId="8" fillId="0" borderId="51" xfId="0" applyFont="1" applyBorder="1" applyAlignment="1" applyProtection="1">
      <alignment vertical="center"/>
      <protection hidden="1"/>
    </xf>
    <xf numFmtId="0" fontId="0" fillId="0" borderId="52" xfId="0" applyBorder="1" applyAlignment="1" applyProtection="1">
      <alignment vertical="center"/>
      <protection hidden="1"/>
    </xf>
    <xf numFmtId="0" fontId="60" fillId="0" borderId="26" xfId="6" applyFont="1" applyBorder="1" applyAlignment="1" applyProtection="1">
      <alignment horizontal="center" vertical="center"/>
      <protection hidden="1"/>
    </xf>
    <xf numFmtId="0" fontId="93" fillId="0" borderId="2" xfId="6" applyFont="1" applyBorder="1" applyAlignment="1" applyProtection="1">
      <alignment horizontal="center" wrapText="1"/>
      <protection hidden="1"/>
    </xf>
    <xf numFmtId="0" fontId="94" fillId="0" borderId="2" xfId="0" applyFont="1" applyBorder="1" applyAlignment="1" applyProtection="1">
      <alignment wrapText="1"/>
      <protection hidden="1"/>
    </xf>
    <xf numFmtId="0" fontId="57" fillId="0" borderId="28" xfId="6" applyFont="1" applyBorder="1" applyAlignment="1" applyProtection="1">
      <alignment horizontal="left" vertical="center" wrapText="1"/>
      <protection hidden="1"/>
    </xf>
    <xf numFmtId="0" fontId="69" fillId="0" borderId="57" xfId="3" applyFont="1" applyBorder="1" applyAlignment="1" applyProtection="1">
      <alignment horizontal="center"/>
      <protection hidden="1"/>
    </xf>
    <xf numFmtId="0" fontId="95" fillId="0" borderId="57" xfId="7" applyFont="1" applyBorder="1" applyAlignment="1" applyProtection="1">
      <alignment vertical="top" wrapText="1"/>
      <protection hidden="1"/>
    </xf>
    <xf numFmtId="0" fontId="25" fillId="0" borderId="2" xfId="0" applyFont="1" applyBorder="1" applyAlignment="1" applyProtection="1">
      <alignment horizontal="center" wrapText="1"/>
      <protection hidden="1"/>
    </xf>
    <xf numFmtId="0" fontId="8" fillId="0" borderId="28" xfId="0" applyFont="1" applyBorder="1" applyAlignment="1" applyProtection="1">
      <alignment horizontal="center"/>
      <protection hidden="1"/>
    </xf>
    <xf numFmtId="0" fontId="28" fillId="0" borderId="27" xfId="3" applyFont="1" applyBorder="1" applyAlignment="1" applyProtection="1">
      <alignment horizontal="center"/>
      <protection hidden="1"/>
    </xf>
    <xf numFmtId="0" fontId="8" fillId="0" borderId="3" xfId="0" applyFont="1" applyBorder="1" applyAlignment="1" applyProtection="1">
      <alignment vertical="center"/>
      <protection hidden="1"/>
    </xf>
    <xf numFmtId="0" fontId="0" fillId="0" borderId="48" xfId="0" applyBorder="1" applyAlignment="1" applyProtection="1">
      <alignment vertical="center"/>
      <protection hidden="1"/>
    </xf>
    <xf numFmtId="0" fontId="67" fillId="23" borderId="66" xfId="0" applyFont="1" applyFill="1" applyBorder="1" applyAlignment="1" applyProtection="1">
      <alignment vertical="center" wrapText="1"/>
      <protection hidden="1"/>
    </xf>
    <xf numFmtId="0" fontId="67" fillId="23" borderId="67" xfId="0" applyFont="1" applyFill="1" applyBorder="1" applyAlignment="1" applyProtection="1">
      <alignment vertical="center"/>
      <protection hidden="1"/>
    </xf>
    <xf numFmtId="0" fontId="63" fillId="23" borderId="66" xfId="6" applyFont="1" applyFill="1" applyBorder="1" applyAlignment="1" applyProtection="1">
      <alignment vertical="center"/>
      <protection hidden="1"/>
    </xf>
    <xf numFmtId="0" fontId="63" fillId="23" borderId="67" xfId="6" applyFont="1" applyFill="1" applyBorder="1" applyAlignment="1" applyProtection="1">
      <alignment vertical="center"/>
      <protection hidden="1"/>
    </xf>
    <xf numFmtId="0" fontId="63" fillId="23" borderId="64" xfId="6" applyFont="1" applyFill="1" applyBorder="1" applyAlignment="1" applyProtection="1">
      <alignment horizontal="left" vertical="center" wrapText="1"/>
      <protection hidden="1"/>
    </xf>
    <xf numFmtId="0" fontId="67" fillId="23" borderId="64" xfId="0" applyFont="1" applyFill="1" applyBorder="1" applyProtection="1">
      <protection hidden="1"/>
    </xf>
    <xf numFmtId="0" fontId="80" fillId="16" borderId="0" xfId="0" applyFont="1" applyFill="1" applyAlignment="1" applyProtection="1">
      <alignment vertical="center"/>
      <protection hidden="1"/>
    </xf>
    <xf numFmtId="0" fontId="75" fillId="17" borderId="66" xfId="0" applyFont="1" applyFill="1" applyBorder="1" applyAlignment="1" applyProtection="1">
      <alignment wrapText="1"/>
      <protection hidden="1"/>
    </xf>
    <xf numFmtId="0" fontId="75" fillId="17" borderId="70" xfId="0" applyFont="1" applyFill="1" applyBorder="1" applyAlignment="1" applyProtection="1">
      <alignment wrapText="1"/>
      <protection hidden="1"/>
    </xf>
    <xf numFmtId="0" fontId="75" fillId="17" borderId="67" xfId="0" applyFont="1" applyFill="1" applyBorder="1" applyAlignment="1" applyProtection="1">
      <alignment wrapText="1"/>
      <protection hidden="1"/>
    </xf>
    <xf numFmtId="0" fontId="54" fillId="16" borderId="6" xfId="0" applyFont="1" applyFill="1" applyBorder="1" applyAlignment="1" applyProtection="1">
      <alignment horizontal="left" vertical="center" wrapText="1"/>
      <protection hidden="1"/>
    </xf>
    <xf numFmtId="0" fontId="54" fillId="16" borderId="6" xfId="0" applyFont="1" applyFill="1" applyBorder="1" applyAlignment="1" applyProtection="1">
      <alignment horizontal="left" vertical="center"/>
      <protection hidden="1"/>
    </xf>
    <xf numFmtId="0" fontId="67" fillId="23" borderId="64" xfId="6" applyFont="1" applyFill="1" applyBorder="1" applyAlignment="1" applyProtection="1">
      <alignment horizontal="left" vertical="center"/>
      <protection hidden="1"/>
    </xf>
    <xf numFmtId="0" fontId="67" fillId="23" borderId="64" xfId="0" applyFont="1" applyFill="1" applyBorder="1" applyAlignment="1" applyProtection="1">
      <alignment horizontal="left" vertical="center"/>
      <protection hidden="1"/>
    </xf>
    <xf numFmtId="0" fontId="108" fillId="17" borderId="58" xfId="3" applyFont="1" applyFill="1" applyBorder="1" applyAlignment="1" applyProtection="1">
      <alignment horizontal="center"/>
      <protection hidden="1"/>
    </xf>
    <xf numFmtId="0" fontId="81" fillId="17" borderId="58" xfId="3" applyFont="1" applyFill="1" applyBorder="1" applyAlignment="1" applyProtection="1">
      <alignment horizontal="center"/>
      <protection hidden="1"/>
    </xf>
    <xf numFmtId="0" fontId="81" fillId="17" borderId="59" xfId="3" applyFont="1" applyFill="1" applyBorder="1" applyAlignment="1" applyProtection="1">
      <alignment horizontal="center"/>
      <protection hidden="1"/>
    </xf>
    <xf numFmtId="0" fontId="82" fillId="17" borderId="18" xfId="6" applyFont="1" applyFill="1" applyBorder="1" applyAlignment="1" applyProtection="1">
      <alignment horizontal="center" wrapText="1"/>
      <protection hidden="1"/>
    </xf>
    <xf numFmtId="0" fontId="54" fillId="17" borderId="2" xfId="0" applyFont="1" applyFill="1" applyBorder="1" applyAlignment="1" applyProtection="1">
      <alignment horizontal="center" wrapText="1"/>
      <protection hidden="1"/>
    </xf>
    <xf numFmtId="0" fontId="54" fillId="17" borderId="9" xfId="0" applyFont="1" applyFill="1" applyBorder="1" applyAlignment="1" applyProtection="1">
      <alignment horizontal="center" wrapText="1"/>
      <protection hidden="1"/>
    </xf>
    <xf numFmtId="0" fontId="54" fillId="17" borderId="18" xfId="0" applyFont="1" applyFill="1" applyBorder="1" applyProtection="1">
      <protection hidden="1"/>
    </xf>
    <xf numFmtId="0" fontId="63" fillId="23" borderId="66" xfId="6" applyFont="1" applyFill="1" applyBorder="1" applyAlignment="1" applyProtection="1">
      <alignment horizontal="left" vertical="center" wrapText="1"/>
      <protection hidden="1"/>
    </xf>
    <xf numFmtId="0" fontId="63" fillId="23" borderId="67" xfId="6" applyFont="1" applyFill="1" applyBorder="1" applyAlignment="1" applyProtection="1">
      <alignment horizontal="left" vertical="center" wrapText="1"/>
      <protection hidden="1"/>
    </xf>
    <xf numFmtId="0" fontId="108" fillId="17" borderId="54" xfId="3" applyFont="1" applyFill="1" applyBorder="1" applyAlignment="1" applyProtection="1">
      <alignment horizontal="center"/>
      <protection hidden="1"/>
    </xf>
    <xf numFmtId="0" fontId="75" fillId="23" borderId="71" xfId="7" applyFont="1" applyFill="1" applyBorder="1" applyAlignment="1" applyProtection="1">
      <alignment horizontal="left" vertical="center" wrapText="1"/>
      <protection hidden="1"/>
    </xf>
    <xf numFmtId="0" fontId="75" fillId="23" borderId="72" xfId="7" applyFont="1" applyFill="1" applyBorder="1" applyAlignment="1" applyProtection="1">
      <alignment horizontal="left" vertical="center" wrapText="1"/>
      <protection hidden="1"/>
    </xf>
    <xf numFmtId="0" fontId="75" fillId="23" borderId="66" xfId="6" applyFont="1" applyFill="1" applyBorder="1" applyAlignment="1" applyProtection="1">
      <alignment horizontal="left" vertical="center"/>
      <protection hidden="1"/>
    </xf>
    <xf numFmtId="0" fontId="75" fillId="23" borderId="67" xfId="6" applyFont="1" applyFill="1" applyBorder="1" applyAlignment="1" applyProtection="1">
      <alignment horizontal="left" vertical="center"/>
      <protection hidden="1"/>
    </xf>
    <xf numFmtId="0" fontId="50" fillId="23" borderId="66" xfId="3" applyFont="1" applyFill="1" applyBorder="1" applyAlignment="1" applyProtection="1">
      <alignment horizontal="left" vertical="center"/>
      <protection hidden="1"/>
    </xf>
    <xf numFmtId="0" fontId="50" fillId="23" borderId="67" xfId="3" applyFont="1" applyFill="1" applyBorder="1" applyAlignment="1" applyProtection="1">
      <alignment horizontal="left" vertical="center"/>
      <protection hidden="1"/>
    </xf>
    <xf numFmtId="0" fontId="67" fillId="23" borderId="71" xfId="0" applyFont="1" applyFill="1" applyBorder="1" applyAlignment="1" applyProtection="1">
      <alignment vertical="center" wrapText="1"/>
      <protection hidden="1"/>
    </xf>
    <xf numFmtId="0" fontId="67" fillId="23" borderId="72" xfId="0" applyFont="1" applyFill="1" applyBorder="1" applyAlignment="1" applyProtection="1">
      <alignment vertical="center" wrapText="1"/>
      <protection hidden="1"/>
    </xf>
    <xf numFmtId="0" fontId="67" fillId="23" borderId="73" xfId="0" applyFont="1" applyFill="1" applyBorder="1" applyAlignment="1" applyProtection="1">
      <alignment vertical="center" wrapText="1"/>
      <protection hidden="1"/>
    </xf>
    <xf numFmtId="0" fontId="67" fillId="23" borderId="74" xfId="0" applyFont="1" applyFill="1" applyBorder="1" applyAlignment="1" applyProtection="1">
      <alignment vertical="center" wrapText="1"/>
      <protection hidden="1"/>
    </xf>
    <xf numFmtId="0" fontId="67" fillId="23" borderId="68" xfId="0" applyFont="1" applyFill="1" applyBorder="1" applyAlignment="1" applyProtection="1">
      <alignment wrapText="1"/>
      <protection hidden="1"/>
    </xf>
    <xf numFmtId="0" fontId="67" fillId="23" borderId="64" xfId="0" applyFont="1" applyFill="1" applyBorder="1" applyAlignment="1" applyProtection="1">
      <alignment horizontal="center" wrapText="1"/>
      <protection hidden="1"/>
    </xf>
    <xf numFmtId="0" fontId="67" fillId="23" borderId="66" xfId="0" applyFont="1" applyFill="1" applyBorder="1" applyAlignment="1" applyProtection="1">
      <alignment horizontal="center" wrapText="1"/>
      <protection hidden="1"/>
    </xf>
    <xf numFmtId="0" fontId="63" fillId="23" borderId="64" xfId="6" applyFont="1" applyFill="1" applyBorder="1" applyAlignment="1" applyProtection="1">
      <alignment horizontal="center"/>
      <protection hidden="1"/>
    </xf>
    <xf numFmtId="0" fontId="63" fillId="23" borderId="66" xfId="6" applyFont="1" applyFill="1" applyBorder="1" applyAlignment="1" applyProtection="1">
      <alignment horizontal="center"/>
      <protection hidden="1"/>
    </xf>
    <xf numFmtId="0" fontId="67" fillId="23" borderId="64" xfId="6" applyFont="1" applyFill="1" applyBorder="1" applyAlignment="1" applyProtection="1">
      <alignment horizontal="center"/>
      <protection hidden="1"/>
    </xf>
    <xf numFmtId="0" fontId="67" fillId="23" borderId="66" xfId="6" applyFont="1" applyFill="1" applyBorder="1" applyAlignment="1" applyProtection="1">
      <alignment horizontal="center"/>
      <protection hidden="1"/>
    </xf>
    <xf numFmtId="0" fontId="67" fillId="23" borderId="66" xfId="6" applyFont="1" applyFill="1" applyBorder="1" applyAlignment="1" applyProtection="1">
      <alignment vertical="center"/>
      <protection hidden="1"/>
    </xf>
    <xf numFmtId="0" fontId="67" fillId="23" borderId="67" xfId="6" applyFont="1" applyFill="1" applyBorder="1" applyAlignment="1" applyProtection="1">
      <alignment vertical="center"/>
      <protection hidden="1"/>
    </xf>
    <xf numFmtId="0" fontId="63" fillId="23" borderId="66" xfId="7" applyFont="1" applyFill="1" applyBorder="1" applyAlignment="1" applyProtection="1">
      <alignment horizontal="left" vertical="center" wrapText="1"/>
      <protection hidden="1"/>
    </xf>
    <xf numFmtId="0" fontId="63" fillId="23" borderId="70" xfId="7" applyFont="1" applyFill="1" applyBorder="1" applyAlignment="1" applyProtection="1">
      <alignment horizontal="left" vertical="center" wrapText="1"/>
      <protection hidden="1"/>
    </xf>
    <xf numFmtId="0" fontId="63" fillId="23" borderId="67" xfId="7" applyFont="1" applyFill="1" applyBorder="1" applyAlignment="1" applyProtection="1">
      <alignment horizontal="left" vertical="center" wrapText="1"/>
      <protection hidden="1"/>
    </xf>
    <xf numFmtId="0" fontId="54" fillId="17" borderId="2" xfId="0" applyFont="1" applyFill="1" applyBorder="1" applyAlignment="1" applyProtection="1">
      <alignment horizontal="center"/>
      <protection hidden="1"/>
    </xf>
    <xf numFmtId="0" fontId="54" fillId="17" borderId="9" xfId="0" applyFont="1" applyFill="1" applyBorder="1" applyAlignment="1" applyProtection="1">
      <alignment horizontal="center"/>
      <protection hidden="1"/>
    </xf>
    <xf numFmtId="0" fontId="54" fillId="17" borderId="18" xfId="6" applyFont="1" applyFill="1" applyBorder="1" applyAlignment="1" applyProtection="1">
      <alignment horizontal="center"/>
      <protection hidden="1"/>
    </xf>
    <xf numFmtId="0" fontId="80" fillId="17" borderId="18" xfId="0" applyFont="1" applyFill="1" applyBorder="1" applyAlignment="1" applyProtection="1">
      <alignment wrapText="1"/>
      <protection hidden="1"/>
    </xf>
    <xf numFmtId="0" fontId="80" fillId="17" borderId="21" xfId="0" applyFont="1" applyFill="1" applyBorder="1" applyAlignment="1" applyProtection="1">
      <alignment horizontal="center" wrapText="1"/>
      <protection hidden="1"/>
    </xf>
    <xf numFmtId="0" fontId="80" fillId="17" borderId="18" xfId="0" applyFont="1" applyFill="1" applyBorder="1" applyAlignment="1" applyProtection="1">
      <alignment horizontal="center" wrapText="1"/>
      <protection hidden="1"/>
    </xf>
    <xf numFmtId="0" fontId="62" fillId="17" borderId="4" xfId="6" applyFont="1" applyFill="1" applyBorder="1" applyAlignment="1" applyProtection="1">
      <alignment horizontal="center" vertical="center"/>
      <protection hidden="1"/>
    </xf>
    <xf numFmtId="0" fontId="80" fillId="17" borderId="4" xfId="0" applyFont="1" applyFill="1" applyBorder="1" applyAlignment="1" applyProtection="1">
      <alignment horizontal="center"/>
      <protection hidden="1"/>
    </xf>
    <xf numFmtId="0" fontId="80" fillId="17" borderId="14" xfId="0" applyFont="1" applyFill="1" applyBorder="1" applyAlignment="1" applyProtection="1">
      <alignment horizontal="center"/>
      <protection hidden="1"/>
    </xf>
    <xf numFmtId="0" fontId="62" fillId="17" borderId="35" xfId="6" applyFont="1" applyFill="1" applyBorder="1" applyAlignment="1" applyProtection="1">
      <alignment horizontal="center" vertical="center"/>
      <protection hidden="1"/>
    </xf>
    <xf numFmtId="0" fontId="82" fillId="17" borderId="21" xfId="6" applyFont="1" applyFill="1" applyBorder="1" applyAlignment="1" applyProtection="1">
      <alignment horizontal="center" wrapText="1"/>
      <protection hidden="1"/>
    </xf>
    <xf numFmtId="0" fontId="62" fillId="17" borderId="21" xfId="0" applyFont="1" applyFill="1" applyBorder="1" applyAlignment="1" applyProtection="1">
      <alignment wrapText="1"/>
      <protection hidden="1"/>
    </xf>
    <xf numFmtId="0" fontId="54" fillId="17" borderId="2" xfId="0" applyFont="1" applyFill="1" applyBorder="1" applyAlignment="1" applyProtection="1">
      <alignment wrapText="1"/>
      <protection hidden="1"/>
    </xf>
    <xf numFmtId="0" fontId="54" fillId="17" borderId="9" xfId="0" applyFont="1" applyFill="1" applyBorder="1" applyAlignment="1" applyProtection="1">
      <alignment wrapText="1"/>
      <protection hidden="1"/>
    </xf>
    <xf numFmtId="0" fontId="67" fillId="23" borderId="64" xfId="6" applyFont="1" applyFill="1" applyBorder="1" applyAlignment="1" applyProtection="1">
      <alignment horizontal="left" vertical="center" wrapText="1"/>
      <protection hidden="1"/>
    </xf>
    <xf numFmtId="0" fontId="67" fillId="23" borderId="71" xfId="0" applyFont="1" applyFill="1" applyBorder="1" applyAlignment="1" applyProtection="1">
      <alignment horizontal="left" vertical="center" wrapText="1"/>
      <protection hidden="1"/>
    </xf>
    <xf numFmtId="0" fontId="67" fillId="23" borderId="72" xfId="0" applyFont="1" applyFill="1" applyBorder="1" applyAlignment="1" applyProtection="1">
      <alignment horizontal="left" vertical="center" wrapText="1"/>
      <protection hidden="1"/>
    </xf>
    <xf numFmtId="0" fontId="67" fillId="23" borderId="73" xfId="0" applyFont="1" applyFill="1" applyBorder="1" applyAlignment="1" applyProtection="1">
      <alignment horizontal="left" vertical="center" wrapText="1"/>
      <protection hidden="1"/>
    </xf>
    <xf numFmtId="0" fontId="67" fillId="23" borderId="74" xfId="0" applyFont="1" applyFill="1" applyBorder="1" applyAlignment="1" applyProtection="1">
      <alignment horizontal="left" vertical="center" wrapText="1"/>
      <protection hidden="1"/>
    </xf>
    <xf numFmtId="0" fontId="67" fillId="23" borderId="69" xfId="0" applyFont="1" applyFill="1" applyBorder="1" applyAlignment="1" applyProtection="1">
      <alignment horizontal="left" vertical="center" wrapText="1"/>
      <protection hidden="1"/>
    </xf>
    <xf numFmtId="0" fontId="67" fillId="23" borderId="77" xfId="0" applyFont="1" applyFill="1" applyBorder="1" applyAlignment="1" applyProtection="1">
      <alignment horizontal="left" vertical="center" wrapText="1"/>
      <protection hidden="1"/>
    </xf>
    <xf numFmtId="0" fontId="67" fillId="23" borderId="66" xfId="0" applyFont="1" applyFill="1" applyBorder="1" applyAlignment="1" applyProtection="1">
      <alignment horizontal="left" vertical="center"/>
      <protection hidden="1"/>
    </xf>
    <xf numFmtId="0" fontId="67" fillId="23" borderId="67" xfId="0" applyFont="1" applyFill="1" applyBorder="1" applyAlignment="1" applyProtection="1">
      <alignment horizontal="left" vertical="center"/>
      <protection hidden="1"/>
    </xf>
    <xf numFmtId="0" fontId="63" fillId="23" borderId="66" xfId="6" applyFont="1" applyFill="1" applyBorder="1" applyAlignment="1" applyProtection="1">
      <alignment horizontal="left" vertical="center"/>
      <protection hidden="1"/>
    </xf>
    <xf numFmtId="0" fontId="63" fillId="23" borderId="67" xfId="6" applyFont="1" applyFill="1" applyBorder="1" applyAlignment="1" applyProtection="1">
      <alignment horizontal="left" vertical="center"/>
      <protection hidden="1"/>
    </xf>
    <xf numFmtId="0" fontId="67" fillId="23" borderId="66" xfId="0" applyFont="1" applyFill="1" applyBorder="1" applyAlignment="1" applyProtection="1">
      <alignment horizontal="left" vertical="center" wrapText="1"/>
      <protection hidden="1"/>
    </xf>
    <xf numFmtId="0" fontId="67" fillId="23" borderId="67" xfId="0" applyFont="1" applyFill="1" applyBorder="1" applyAlignment="1" applyProtection="1">
      <alignment horizontal="left" vertical="center" wrapText="1"/>
      <protection hidden="1"/>
    </xf>
    <xf numFmtId="0" fontId="67" fillId="23" borderId="66" xfId="6" applyFont="1" applyFill="1" applyBorder="1" applyAlignment="1" applyProtection="1">
      <alignment horizontal="left" vertical="center"/>
      <protection hidden="1"/>
    </xf>
    <xf numFmtId="0" fontId="67" fillId="23" borderId="67" xfId="6" applyFont="1" applyFill="1" applyBorder="1" applyAlignment="1" applyProtection="1">
      <alignment horizontal="left" vertical="center"/>
      <protection hidden="1"/>
    </xf>
    <xf numFmtId="0" fontId="67" fillId="16" borderId="0" xfId="6" applyFont="1" applyFill="1" applyAlignment="1" applyProtection="1">
      <alignment horizontal="left" vertical="center"/>
      <protection hidden="1"/>
    </xf>
    <xf numFmtId="0" fontId="67" fillId="23" borderId="66" xfId="6" applyFont="1" applyFill="1" applyBorder="1" applyAlignment="1" applyProtection="1">
      <alignment horizontal="left" vertical="center" wrapText="1"/>
      <protection hidden="1"/>
    </xf>
    <xf numFmtId="0" fontId="67" fillId="23" borderId="67" xfId="6" applyFont="1" applyFill="1" applyBorder="1" applyAlignment="1" applyProtection="1">
      <alignment horizontal="left" vertical="center" wrapText="1"/>
      <protection hidden="1"/>
    </xf>
    <xf numFmtId="0" fontId="50" fillId="23" borderId="66" xfId="6" applyFont="1" applyFill="1" applyBorder="1" applyAlignment="1" applyProtection="1">
      <alignment horizontal="left" vertical="center" wrapText="1"/>
      <protection hidden="1"/>
    </xf>
    <xf numFmtId="0" fontId="50" fillId="23" borderId="67" xfId="6" applyFont="1" applyFill="1" applyBorder="1" applyAlignment="1" applyProtection="1">
      <alignment horizontal="left" vertical="center" wrapText="1"/>
      <protection hidden="1"/>
    </xf>
    <xf numFmtId="0" fontId="4" fillId="23" borderId="66" xfId="6" applyFont="1" applyFill="1" applyBorder="1" applyAlignment="1" applyProtection="1">
      <alignment horizontal="left" vertical="center" wrapText="1"/>
      <protection hidden="1"/>
    </xf>
    <xf numFmtId="0" fontId="4" fillId="23" borderId="70" xfId="6" applyFont="1" applyFill="1" applyBorder="1" applyAlignment="1" applyProtection="1">
      <alignment horizontal="left" vertical="center" wrapText="1"/>
      <protection hidden="1"/>
    </xf>
    <xf numFmtId="0" fontId="4" fillId="23" borderId="67" xfId="6" applyFont="1" applyFill="1" applyBorder="1" applyAlignment="1" applyProtection="1">
      <alignment horizontal="left" vertical="center" wrapText="1"/>
      <protection hidden="1"/>
    </xf>
    <xf numFmtId="0" fontId="8" fillId="16" borderId="28" xfId="0" applyFont="1" applyFill="1" applyBorder="1" applyAlignment="1" applyProtection="1">
      <alignment vertical="center"/>
      <protection hidden="1"/>
    </xf>
    <xf numFmtId="0" fontId="8" fillId="16" borderId="16" xfId="0" applyFont="1" applyFill="1" applyBorder="1" applyAlignment="1" applyProtection="1">
      <alignment vertical="center"/>
      <protection hidden="1"/>
    </xf>
    <xf numFmtId="0" fontId="8" fillId="16" borderId="18" xfId="0" applyFont="1" applyFill="1" applyBorder="1" applyAlignment="1" applyProtection="1">
      <alignment vertical="center"/>
      <protection hidden="1"/>
    </xf>
    <xf numFmtId="0" fontId="63" fillId="16" borderId="28" xfId="5" applyFont="1" applyFill="1" applyBorder="1" applyAlignment="1" applyProtection="1">
      <alignment vertical="center" wrapText="1"/>
      <protection hidden="1"/>
    </xf>
    <xf numFmtId="0" fontId="63" fillId="16" borderId="16" xfId="5" applyFont="1" applyFill="1" applyBorder="1" applyAlignment="1" applyProtection="1">
      <alignment vertical="center" wrapText="1"/>
      <protection hidden="1"/>
    </xf>
    <xf numFmtId="0" fontId="63" fillId="16" borderId="18" xfId="5" applyFont="1" applyFill="1" applyBorder="1" applyAlignment="1" applyProtection="1">
      <alignment vertical="center" wrapText="1"/>
      <protection hidden="1"/>
    </xf>
    <xf numFmtId="0" fontId="54" fillId="16" borderId="28" xfId="6" applyFont="1" applyFill="1" applyBorder="1" applyAlignment="1" applyProtection="1">
      <alignment horizontal="left" vertical="center"/>
      <protection hidden="1"/>
    </xf>
    <xf numFmtId="0" fontId="54" fillId="16" borderId="16" xfId="6" applyFont="1" applyFill="1" applyBorder="1" applyAlignment="1" applyProtection="1">
      <alignment horizontal="left" vertical="center"/>
      <protection hidden="1"/>
    </xf>
    <xf numFmtId="0" fontId="54" fillId="16" borderId="18" xfId="6" applyFont="1" applyFill="1" applyBorder="1" applyAlignment="1" applyProtection="1">
      <alignment horizontal="left" vertical="center"/>
      <protection hidden="1"/>
    </xf>
    <xf numFmtId="0" fontId="65" fillId="16" borderId="28" xfId="0" applyFont="1" applyFill="1" applyBorder="1" applyAlignment="1" applyProtection="1">
      <alignment horizontal="left" vertical="center" wrapText="1"/>
      <protection hidden="1"/>
    </xf>
    <xf numFmtId="0" fontId="65" fillId="16" borderId="16" xfId="0" applyFont="1" applyFill="1" applyBorder="1" applyAlignment="1" applyProtection="1">
      <alignment horizontal="left" vertical="center" wrapText="1"/>
      <protection hidden="1"/>
    </xf>
    <xf numFmtId="0" fontId="65" fillId="16" borderId="18" xfId="0" applyFont="1" applyFill="1" applyBorder="1" applyAlignment="1" applyProtection="1">
      <alignment horizontal="left" vertical="center" wrapText="1"/>
      <protection hidden="1"/>
    </xf>
    <xf numFmtId="0" fontId="46" fillId="16" borderId="28" xfId="5" applyFill="1" applyBorder="1" applyAlignment="1" applyProtection="1">
      <alignment vertical="center" wrapText="1"/>
      <protection hidden="1"/>
    </xf>
    <xf numFmtId="0" fontId="46" fillId="16" borderId="16" xfId="5" applyFill="1" applyBorder="1" applyAlignment="1" applyProtection="1">
      <alignment vertical="center" wrapText="1"/>
      <protection hidden="1"/>
    </xf>
    <xf numFmtId="0" fontId="46" fillId="16" borderId="18" xfId="5" applyFill="1" applyBorder="1" applyAlignment="1" applyProtection="1">
      <alignment vertical="center" wrapText="1"/>
      <protection hidden="1"/>
    </xf>
    <xf numFmtId="0" fontId="63" fillId="6" borderId="21" xfId="5" applyFont="1" applyFill="1" applyBorder="1" applyAlignment="1" applyProtection="1">
      <alignment vertical="center" wrapText="1"/>
      <protection hidden="1"/>
    </xf>
    <xf numFmtId="0" fontId="0" fillId="6" borderId="2" xfId="0" applyFill="1" applyBorder="1" applyProtection="1">
      <protection hidden="1"/>
    </xf>
    <xf numFmtId="0" fontId="0" fillId="6" borderId="28" xfId="0" applyFill="1" applyBorder="1" applyProtection="1">
      <protection hidden="1"/>
    </xf>
    <xf numFmtId="0" fontId="63" fillId="6" borderId="2" xfId="5" applyFont="1" applyFill="1" applyBorder="1" applyAlignment="1" applyProtection="1">
      <alignment vertical="center" wrapText="1"/>
      <protection hidden="1"/>
    </xf>
    <xf numFmtId="0" fontId="63" fillId="6" borderId="28" xfId="5" applyFont="1" applyFill="1" applyBorder="1" applyAlignment="1" applyProtection="1">
      <alignment vertical="center" wrapText="1"/>
      <protection hidden="1"/>
    </xf>
    <xf numFmtId="0" fontId="63" fillId="6" borderId="53" xfId="5" applyFont="1" applyFill="1" applyBorder="1" applyAlignment="1" applyProtection="1">
      <alignment vertical="center" wrapText="1"/>
      <protection hidden="1"/>
    </xf>
    <xf numFmtId="0" fontId="63" fillId="6" borderId="12" xfId="5" applyFont="1" applyFill="1" applyBorder="1" applyAlignment="1" applyProtection="1">
      <alignment vertical="center" wrapText="1"/>
      <protection hidden="1"/>
    </xf>
    <xf numFmtId="0" fontId="63" fillId="6" borderId="30" xfId="5" applyFont="1" applyFill="1" applyBorder="1" applyAlignment="1" applyProtection="1">
      <alignment vertical="center" wrapText="1"/>
      <protection hidden="1"/>
    </xf>
    <xf numFmtId="0" fontId="0" fillId="6" borderId="2" xfId="0" applyFill="1" applyBorder="1" applyAlignment="1" applyProtection="1">
      <alignment vertical="center" wrapText="1"/>
      <protection hidden="1"/>
    </xf>
    <xf numFmtId="0" fontId="0" fillId="6" borderId="28" xfId="0" applyFill="1" applyBorder="1" applyAlignment="1" applyProtection="1">
      <alignment vertical="center" wrapText="1"/>
      <protection hidden="1"/>
    </xf>
    <xf numFmtId="0" fontId="65" fillId="0" borderId="28" xfId="6" applyFont="1" applyBorder="1" applyAlignment="1" applyProtection="1">
      <alignment wrapText="1"/>
      <protection hidden="1"/>
    </xf>
    <xf numFmtId="0" fontId="6" fillId="0" borderId="16" xfId="6" applyBorder="1" applyAlignment="1" applyProtection="1">
      <alignment wrapText="1"/>
      <protection hidden="1"/>
    </xf>
    <xf numFmtId="0" fontId="6" fillId="0" borderId="4" xfId="6" applyBorder="1" applyAlignment="1" applyProtection="1">
      <alignment wrapText="1"/>
      <protection hidden="1"/>
    </xf>
    <xf numFmtId="0" fontId="6" fillId="0" borderId="61" xfId="6" applyBorder="1" applyAlignment="1" applyProtection="1">
      <alignment wrapText="1"/>
      <protection hidden="1"/>
    </xf>
    <xf numFmtId="0" fontId="96" fillId="6" borderId="28" xfId="5" applyFont="1" applyFill="1" applyBorder="1" applyAlignment="1" applyProtection="1">
      <alignment horizontal="center" vertical="center"/>
      <protection hidden="1"/>
    </xf>
    <xf numFmtId="0" fontId="96" fillId="6" borderId="18" xfId="5" applyFont="1" applyFill="1" applyBorder="1" applyAlignment="1" applyProtection="1">
      <alignment horizontal="center" vertical="center"/>
      <protection hidden="1"/>
    </xf>
    <xf numFmtId="0" fontId="63" fillId="0" borderId="63" xfId="5" applyFont="1" applyBorder="1" applyProtection="1">
      <protection hidden="1"/>
    </xf>
    <xf numFmtId="0" fontId="14" fillId="0" borderId="58" xfId="6" applyFont="1" applyBorder="1" applyProtection="1">
      <protection hidden="1"/>
    </xf>
    <xf numFmtId="0" fontId="63" fillId="6" borderId="42" xfId="5" applyFont="1" applyFill="1" applyBorder="1" applyAlignment="1" applyProtection="1">
      <alignment vertical="center" wrapText="1"/>
      <protection hidden="1"/>
    </xf>
    <xf numFmtId="0" fontId="0" fillId="6" borderId="41" xfId="0" applyFill="1" applyBorder="1" applyProtection="1">
      <protection hidden="1"/>
    </xf>
    <xf numFmtId="0" fontId="0" fillId="6" borderId="60" xfId="0" applyFill="1" applyBorder="1" applyProtection="1">
      <protection hidden="1"/>
    </xf>
    <xf numFmtId="0" fontId="75" fillId="16" borderId="26" xfId="5" applyFont="1" applyFill="1" applyBorder="1" applyAlignment="1" applyProtection="1">
      <alignment horizontal="center" vertical="center" wrapText="1"/>
      <protection hidden="1"/>
    </xf>
    <xf numFmtId="0" fontId="14" fillId="16" borderId="4" xfId="0" applyFont="1" applyFill="1" applyBorder="1" applyAlignment="1" applyProtection="1">
      <alignment vertical="center"/>
      <protection hidden="1"/>
    </xf>
    <xf numFmtId="0" fontId="14" fillId="16" borderId="61" xfId="0" applyFont="1" applyFill="1" applyBorder="1" applyAlignment="1" applyProtection="1">
      <alignment vertical="center"/>
      <protection hidden="1"/>
    </xf>
    <xf numFmtId="0" fontId="14" fillId="16" borderId="27" xfId="0" applyFont="1" applyFill="1" applyBorder="1" applyAlignment="1" applyProtection="1">
      <alignment vertical="center"/>
      <protection hidden="1"/>
    </xf>
    <xf numFmtId="0" fontId="14" fillId="16" borderId="0" xfId="0" applyFont="1" applyFill="1" applyAlignment="1" applyProtection="1">
      <alignment vertical="center"/>
      <protection hidden="1"/>
    </xf>
    <xf numFmtId="0" fontId="14" fillId="16" borderId="62" xfId="0" applyFont="1" applyFill="1" applyBorder="1" applyAlignment="1" applyProtection="1">
      <alignment vertical="center"/>
      <protection hidden="1"/>
    </xf>
    <xf numFmtId="0" fontId="14" fillId="16" borderId="63" xfId="0" applyFont="1" applyFill="1" applyBorder="1" applyAlignment="1" applyProtection="1">
      <alignment vertical="center"/>
      <protection hidden="1"/>
    </xf>
    <xf numFmtId="0" fontId="14" fillId="16" borderId="58" xfId="0" applyFont="1" applyFill="1" applyBorder="1" applyAlignment="1" applyProtection="1">
      <alignment vertical="center"/>
      <protection hidden="1"/>
    </xf>
    <xf numFmtId="0" fontId="14" fillId="16" borderId="55" xfId="0" applyFont="1" applyFill="1" applyBorder="1" applyAlignment="1" applyProtection="1">
      <alignment vertical="center"/>
      <protection hidden="1"/>
    </xf>
    <xf numFmtId="0" fontId="75" fillId="0" borderId="28" xfId="5" applyFont="1" applyBorder="1" applyProtection="1">
      <protection hidden="1"/>
    </xf>
    <xf numFmtId="0" fontId="75" fillId="0" borderId="16" xfId="5" applyFont="1" applyBorder="1" applyProtection="1">
      <protection hidden="1"/>
    </xf>
    <xf numFmtId="0" fontId="75" fillId="0" borderId="58" xfId="5" applyFont="1" applyBorder="1" applyProtection="1">
      <protection hidden="1"/>
    </xf>
    <xf numFmtId="0" fontId="75" fillId="0" borderId="55" xfId="5" applyFont="1" applyBorder="1" applyProtection="1">
      <protection hidden="1"/>
    </xf>
    <xf numFmtId="0" fontId="63" fillId="16" borderId="28" xfId="5" applyFont="1" applyFill="1" applyBorder="1" applyAlignment="1" applyProtection="1">
      <alignment wrapText="1"/>
      <protection hidden="1"/>
    </xf>
    <xf numFmtId="0" fontId="63" fillId="16" borderId="16" xfId="5" applyFont="1" applyFill="1" applyBorder="1" applyAlignment="1" applyProtection="1">
      <alignment wrapText="1"/>
      <protection hidden="1"/>
    </xf>
    <xf numFmtId="0" fontId="63" fillId="16" borderId="18" xfId="5" applyFont="1" applyFill="1" applyBorder="1" applyAlignment="1" applyProtection="1">
      <alignment wrapText="1"/>
      <protection hidden="1"/>
    </xf>
    <xf numFmtId="0" fontId="63" fillId="16" borderId="5" xfId="5" applyFont="1" applyFill="1" applyBorder="1" applyAlignment="1" applyProtection="1">
      <alignment horizontal="center" vertical="center" wrapText="1"/>
      <protection hidden="1"/>
    </xf>
    <xf numFmtId="0" fontId="63" fillId="16" borderId="6" xfId="5" applyFont="1" applyFill="1" applyBorder="1" applyAlignment="1" applyProtection="1">
      <alignment horizontal="center" vertical="center" wrapText="1"/>
      <protection hidden="1"/>
    </xf>
    <xf numFmtId="0" fontId="63" fillId="16" borderId="7" xfId="5" applyFont="1" applyFill="1" applyBorder="1" applyAlignment="1" applyProtection="1">
      <alignment horizontal="center" vertical="center" wrapText="1"/>
      <protection hidden="1"/>
    </xf>
    <xf numFmtId="0" fontId="63" fillId="16" borderId="1" xfId="5" applyFont="1" applyFill="1" applyBorder="1" applyAlignment="1" applyProtection="1">
      <alignment horizontal="center" vertical="center" wrapText="1"/>
      <protection hidden="1"/>
    </xf>
    <xf numFmtId="0" fontId="63" fillId="16" borderId="0" xfId="5" applyFont="1" applyFill="1" applyAlignment="1" applyProtection="1">
      <alignment horizontal="center" vertical="center" wrapText="1"/>
      <protection hidden="1"/>
    </xf>
    <xf numFmtId="0" fontId="63" fillId="16" borderId="8" xfId="5" applyFont="1" applyFill="1" applyBorder="1" applyAlignment="1" applyProtection="1">
      <alignment horizontal="center" vertical="center" wrapText="1"/>
      <protection hidden="1"/>
    </xf>
    <xf numFmtId="0" fontId="63" fillId="16" borderId="11" xfId="5" applyFont="1" applyFill="1" applyBorder="1" applyAlignment="1" applyProtection="1">
      <alignment horizontal="center" vertical="center" wrapText="1"/>
      <protection hidden="1"/>
    </xf>
    <xf numFmtId="0" fontId="63" fillId="16" borderId="15" xfId="5" applyFont="1" applyFill="1" applyBorder="1" applyAlignment="1" applyProtection="1">
      <alignment horizontal="center" vertical="center" wrapText="1"/>
      <protection hidden="1"/>
    </xf>
    <xf numFmtId="0" fontId="63" fillId="16" borderId="13" xfId="5" applyFont="1" applyFill="1" applyBorder="1" applyAlignment="1" applyProtection="1">
      <alignment horizontal="center" vertical="center" wrapText="1"/>
      <protection hidden="1"/>
    </xf>
    <xf numFmtId="0" fontId="61" fillId="0" borderId="42" xfId="5" applyFont="1" applyBorder="1" applyAlignment="1" applyProtection="1">
      <alignment horizontal="center" vertical="center"/>
      <protection hidden="1"/>
    </xf>
    <xf numFmtId="0" fontId="61" fillId="0" borderId="41" xfId="5" applyFont="1" applyBorder="1" applyAlignment="1" applyProtection="1">
      <alignment horizontal="center" vertical="center"/>
      <protection hidden="1"/>
    </xf>
    <xf numFmtId="0" fontId="61" fillId="0" borderId="37" xfId="5" applyFont="1" applyBorder="1" applyAlignment="1" applyProtection="1">
      <alignment horizontal="center" vertical="center"/>
      <protection hidden="1"/>
    </xf>
    <xf numFmtId="0" fontId="49" fillId="0" borderId="16" xfId="4" applyBorder="1" applyAlignment="1" applyProtection="1">
      <alignment horizontal="center" vertical="center"/>
      <protection hidden="1"/>
    </xf>
    <xf numFmtId="0" fontId="49" fillId="0" borderId="10" xfId="4" applyBorder="1" applyAlignment="1" applyProtection="1">
      <alignment horizontal="center" vertical="center"/>
      <protection hidden="1"/>
    </xf>
    <xf numFmtId="0" fontId="65" fillId="0" borderId="16" xfId="3" applyFont="1" applyBorder="1" applyAlignment="1" applyProtection="1">
      <alignment horizontal="left" vertical="center"/>
      <protection hidden="1"/>
    </xf>
    <xf numFmtId="0" fontId="65" fillId="0" borderId="10" xfId="3" applyFont="1" applyBorder="1" applyAlignment="1" applyProtection="1">
      <alignment horizontal="left" vertical="center"/>
      <protection hidden="1"/>
    </xf>
    <xf numFmtId="0" fontId="75" fillId="16" borderId="56" xfId="5" applyFont="1" applyFill="1" applyBorder="1" applyAlignment="1" applyProtection="1">
      <alignment horizontal="center" wrapText="1"/>
      <protection hidden="1"/>
    </xf>
    <xf numFmtId="0" fontId="75" fillId="16" borderId="50" xfId="5" applyFont="1" applyFill="1" applyBorder="1" applyAlignment="1" applyProtection="1">
      <alignment horizontal="center" wrapText="1"/>
      <protection hidden="1"/>
    </xf>
    <xf numFmtId="0" fontId="75" fillId="16" borderId="44" xfId="5" applyFont="1" applyFill="1" applyBorder="1" applyAlignment="1" applyProtection="1">
      <alignment horizontal="center" wrapText="1"/>
      <protection hidden="1"/>
    </xf>
    <xf numFmtId="0" fontId="97" fillId="0" borderId="25" xfId="5" applyFont="1" applyBorder="1" applyAlignment="1" applyProtection="1">
      <alignment horizontal="left" vertical="center" wrapText="1"/>
      <protection hidden="1"/>
    </xf>
    <xf numFmtId="0" fontId="6" fillId="0" borderId="12" xfId="6" applyBorder="1" applyAlignment="1" applyProtection="1">
      <alignment horizontal="left" vertical="center" wrapText="1"/>
      <protection hidden="1"/>
    </xf>
    <xf numFmtId="0" fontId="6" fillId="0" borderId="22" xfId="6" applyBorder="1" applyAlignment="1" applyProtection="1">
      <alignment horizontal="left" vertical="center" wrapText="1"/>
      <protection hidden="1"/>
    </xf>
    <xf numFmtId="0" fontId="63" fillId="0" borderId="18" xfId="5" applyFont="1" applyBorder="1" applyAlignment="1" applyProtection="1">
      <alignment horizontal="left" vertical="center" wrapText="1"/>
      <protection hidden="1"/>
    </xf>
    <xf numFmtId="0" fontId="6" fillId="0" borderId="2" xfId="6" applyBorder="1" applyAlignment="1" applyProtection="1">
      <alignment horizontal="left" vertical="center"/>
      <protection hidden="1"/>
    </xf>
    <xf numFmtId="0" fontId="6" fillId="0" borderId="9" xfId="6" applyBorder="1" applyAlignment="1" applyProtection="1">
      <alignment horizontal="left" vertical="center"/>
      <protection hidden="1"/>
    </xf>
    <xf numFmtId="0" fontId="96" fillId="6" borderId="28" xfId="5" quotePrefix="1" applyFont="1" applyFill="1" applyBorder="1" applyAlignment="1" applyProtection="1">
      <alignment horizontal="center" vertical="center"/>
      <protection hidden="1"/>
    </xf>
    <xf numFmtId="0" fontId="75" fillId="0" borderId="2" xfId="5" applyFont="1" applyBorder="1" applyAlignment="1" applyProtection="1">
      <alignment horizontal="center" vertical="center"/>
      <protection hidden="1"/>
    </xf>
    <xf numFmtId="0" fontId="50" fillId="0" borderId="2" xfId="5" applyFont="1" applyBorder="1" applyAlignment="1" applyProtection="1">
      <alignment horizontal="center" vertical="center"/>
      <protection hidden="1"/>
    </xf>
    <xf numFmtId="0" fontId="50" fillId="0" borderId="2" xfId="5" applyFont="1" applyBorder="1" applyProtection="1">
      <protection hidden="1"/>
    </xf>
    <xf numFmtId="2" fontId="63" fillId="0" borderId="63" xfId="5" applyNumberFormat="1" applyFont="1" applyBorder="1" applyProtection="1">
      <protection hidden="1"/>
    </xf>
    <xf numFmtId="2" fontId="63" fillId="0" borderId="58" xfId="5" applyNumberFormat="1" applyFont="1" applyBorder="1" applyProtection="1">
      <protection hidden="1"/>
    </xf>
    <xf numFmtId="2" fontId="63" fillId="0" borderId="55" xfId="5" applyNumberFormat="1" applyFont="1" applyBorder="1" applyProtection="1">
      <protection hidden="1"/>
    </xf>
    <xf numFmtId="0" fontId="63" fillId="0" borderId="2" xfId="5" applyFont="1" applyBorder="1" applyAlignment="1" applyProtection="1">
      <alignment wrapText="1"/>
      <protection hidden="1"/>
    </xf>
    <xf numFmtId="0" fontId="46" fillId="0" borderId="2" xfId="5" applyBorder="1" applyProtection="1">
      <protection hidden="1"/>
    </xf>
    <xf numFmtId="0" fontId="63" fillId="0" borderId="2" xfId="5" applyFont="1" applyBorder="1" applyAlignment="1" applyProtection="1">
      <alignment vertical="center" wrapText="1"/>
      <protection hidden="1"/>
    </xf>
    <xf numFmtId="0" fontId="46" fillId="0" borderId="2" xfId="5" applyBorder="1" applyAlignment="1" applyProtection="1">
      <alignment vertical="center" wrapText="1"/>
      <protection hidden="1"/>
    </xf>
    <xf numFmtId="0" fontId="67" fillId="23" borderId="70" xfId="6" applyFont="1" applyFill="1" applyBorder="1" applyAlignment="1" applyProtection="1">
      <alignment horizontal="left" vertical="center"/>
      <protection hidden="1"/>
    </xf>
    <xf numFmtId="0" fontId="74" fillId="23" borderId="66" xfId="6" applyFont="1" applyFill="1" applyBorder="1" applyAlignment="1" applyProtection="1">
      <alignment vertical="center"/>
      <protection hidden="1"/>
    </xf>
    <xf numFmtId="0" fontId="74" fillId="23" borderId="67" xfId="6" applyFont="1" applyFill="1" applyBorder="1" applyAlignment="1" applyProtection="1">
      <alignment vertical="center"/>
      <protection hidden="1"/>
    </xf>
    <xf numFmtId="0" fontId="62" fillId="16" borderId="0" xfId="6" applyFont="1" applyFill="1" applyAlignment="1" applyProtection="1">
      <alignment horizontal="center" vertical="center" wrapText="1"/>
      <protection hidden="1"/>
    </xf>
    <xf numFmtId="0" fontId="67" fillId="23" borderId="75" xfId="0" applyFont="1" applyFill="1" applyBorder="1" applyAlignment="1" applyProtection="1">
      <alignment horizontal="left" vertical="center"/>
      <protection hidden="1"/>
    </xf>
    <xf numFmtId="0" fontId="67" fillId="23" borderId="72" xfId="0" applyFont="1" applyFill="1" applyBorder="1" applyAlignment="1" applyProtection="1">
      <alignment horizontal="left" vertical="center"/>
      <protection hidden="1"/>
    </xf>
    <xf numFmtId="0" fontId="67" fillId="23" borderId="0" xfId="0" applyFont="1" applyFill="1" applyAlignment="1" applyProtection="1">
      <alignment horizontal="left" vertical="center"/>
      <protection hidden="1"/>
    </xf>
    <xf numFmtId="0" fontId="67" fillId="23" borderId="74" xfId="0" applyFont="1" applyFill="1" applyBorder="1" applyAlignment="1" applyProtection="1">
      <alignment horizontal="left" vertical="center"/>
      <protection hidden="1"/>
    </xf>
    <xf numFmtId="0" fontId="63" fillId="23" borderId="64" xfId="0" applyFont="1" applyFill="1" applyBorder="1" applyAlignment="1" applyProtection="1">
      <alignment horizontal="left" vertical="center"/>
      <protection hidden="1"/>
    </xf>
    <xf numFmtId="0" fontId="63" fillId="23" borderId="66" xfId="0" applyFont="1" applyFill="1" applyBorder="1" applyProtection="1">
      <protection hidden="1"/>
    </xf>
    <xf numFmtId="0" fontId="63" fillId="23" borderId="67" xfId="0" applyFont="1" applyFill="1" applyBorder="1" applyProtection="1">
      <protection hidden="1"/>
    </xf>
    <xf numFmtId="0" fontId="63" fillId="23" borderId="66" xfId="0" applyFont="1" applyFill="1" applyBorder="1" applyAlignment="1" applyProtection="1">
      <alignment horizontal="left"/>
      <protection hidden="1"/>
    </xf>
    <xf numFmtId="0" fontId="63" fillId="23" borderId="67" xfId="0" applyFont="1" applyFill="1" applyBorder="1" applyAlignment="1" applyProtection="1">
      <alignment horizontal="left"/>
      <protection hidden="1"/>
    </xf>
    <xf numFmtId="0" fontId="63" fillId="23" borderId="64" xfId="0" applyFont="1" applyFill="1" applyBorder="1" applyAlignment="1" applyProtection="1">
      <alignment horizontal="left" vertical="center" wrapText="1"/>
      <protection hidden="1"/>
    </xf>
    <xf numFmtId="0" fontId="67" fillId="16" borderId="0" xfId="0" applyFont="1" applyFill="1" applyAlignment="1" applyProtection="1">
      <alignment horizontal="center"/>
      <protection hidden="1"/>
    </xf>
    <xf numFmtId="0" fontId="54" fillId="23" borderId="66" xfId="0" applyFont="1" applyFill="1" applyBorder="1" applyAlignment="1" applyProtection="1">
      <alignment horizontal="left" vertical="center"/>
      <protection hidden="1"/>
    </xf>
    <xf numFmtId="0" fontId="0" fillId="0" borderId="70" xfId="0" applyBorder="1" applyAlignment="1">
      <alignment horizontal="left" vertical="center"/>
    </xf>
    <xf numFmtId="0" fontId="0" fillId="0" borderId="67" xfId="0" applyBorder="1" applyAlignment="1">
      <alignment horizontal="left" vertical="center"/>
    </xf>
    <xf numFmtId="0" fontId="110" fillId="16" borderId="0" xfId="5" applyFont="1" applyFill="1" applyAlignment="1" applyProtection="1">
      <alignment horizontal="center" vertical="center"/>
      <protection hidden="1"/>
    </xf>
    <xf numFmtId="0" fontId="91" fillId="16" borderId="0" xfId="5" applyFont="1" applyFill="1" applyAlignment="1" applyProtection="1">
      <alignment horizontal="center" vertical="center"/>
      <protection hidden="1"/>
    </xf>
    <xf numFmtId="0" fontId="65" fillId="16" borderId="0" xfId="4" applyFont="1" applyFill="1" applyBorder="1" applyAlignment="1" applyProtection="1">
      <alignment horizontal="left" vertical="center"/>
      <protection hidden="1"/>
    </xf>
    <xf numFmtId="0" fontId="98" fillId="16" borderId="0" xfId="3" applyFont="1" applyFill="1" applyBorder="1" applyAlignment="1" applyProtection="1">
      <alignment horizontal="center" vertical="center"/>
      <protection hidden="1"/>
    </xf>
    <xf numFmtId="0" fontId="13" fillId="16" borderId="0" xfId="5" applyFont="1" applyFill="1" applyAlignment="1" applyProtection="1">
      <alignment horizontal="center" vertical="center" wrapText="1"/>
      <protection hidden="1"/>
    </xf>
    <xf numFmtId="0" fontId="51" fillId="16" borderId="0" xfId="5" applyFont="1" applyFill="1" applyAlignment="1" applyProtection="1">
      <alignment horizontal="center" vertical="center" wrapText="1"/>
      <protection hidden="1"/>
    </xf>
    <xf numFmtId="0" fontId="14" fillId="23" borderId="64" xfId="0" applyFont="1" applyFill="1" applyBorder="1" applyAlignment="1" applyProtection="1">
      <alignment horizontal="center" vertical="center"/>
      <protection hidden="1"/>
    </xf>
    <xf numFmtId="0" fontId="67" fillId="23" borderId="70" xfId="0" applyFont="1" applyFill="1" applyBorder="1" applyAlignment="1" applyProtection="1">
      <alignment horizontal="left" vertical="center"/>
      <protection hidden="1"/>
    </xf>
    <xf numFmtId="0" fontId="54" fillId="23" borderId="81" xfId="0" applyFont="1" applyFill="1" applyBorder="1" applyAlignment="1" applyProtection="1">
      <alignment horizontal="left" vertical="center"/>
      <protection hidden="1"/>
    </xf>
    <xf numFmtId="0" fontId="54" fillId="23" borderId="79" xfId="0" applyFont="1" applyFill="1" applyBorder="1" applyAlignment="1" applyProtection="1">
      <alignment horizontal="left" vertical="center"/>
      <protection hidden="1"/>
    </xf>
    <xf numFmtId="0" fontId="54" fillId="23" borderId="80" xfId="0" applyFont="1" applyFill="1" applyBorder="1" applyAlignment="1" applyProtection="1">
      <alignment horizontal="left" vertical="center"/>
      <protection hidden="1"/>
    </xf>
    <xf numFmtId="0" fontId="54" fillId="23" borderId="70" xfId="0" applyFont="1" applyFill="1" applyBorder="1" applyAlignment="1" applyProtection="1">
      <alignment horizontal="left" vertical="center"/>
      <protection hidden="1"/>
    </xf>
    <xf numFmtId="0" fontId="54" fillId="23" borderId="67" xfId="0" applyFont="1" applyFill="1" applyBorder="1" applyAlignment="1" applyProtection="1">
      <alignment horizontal="left" vertical="center"/>
      <protection hidden="1"/>
    </xf>
    <xf numFmtId="0" fontId="14" fillId="23" borderId="78" xfId="0" applyFont="1" applyFill="1" applyBorder="1" applyAlignment="1" applyProtection="1">
      <alignment horizontal="center" vertical="center"/>
      <protection hidden="1"/>
    </xf>
    <xf numFmtId="0" fontId="14" fillId="23" borderId="79" xfId="0" applyFont="1" applyFill="1" applyBorder="1" applyAlignment="1" applyProtection="1">
      <alignment horizontal="center" vertical="center"/>
      <protection hidden="1"/>
    </xf>
    <xf numFmtId="0" fontId="14" fillId="23" borderId="80" xfId="0" applyFont="1" applyFill="1" applyBorder="1" applyAlignment="1" applyProtection="1">
      <alignment horizontal="center" vertical="center"/>
      <protection hidden="1"/>
    </xf>
    <xf numFmtId="0" fontId="14" fillId="23" borderId="76" xfId="0" applyFont="1" applyFill="1" applyBorder="1" applyAlignment="1" applyProtection="1">
      <alignment horizontal="center" vertical="center"/>
      <protection hidden="1"/>
    </xf>
    <xf numFmtId="0" fontId="14" fillId="23" borderId="82" xfId="0" applyFont="1" applyFill="1" applyBorder="1" applyAlignment="1" applyProtection="1">
      <alignment horizontal="center" vertical="center"/>
      <protection hidden="1"/>
    </xf>
    <xf numFmtId="0" fontId="14" fillId="23" borderId="68" xfId="0" applyFont="1" applyFill="1" applyBorder="1" applyAlignment="1" applyProtection="1">
      <alignment horizontal="center" vertical="center"/>
      <protection hidden="1"/>
    </xf>
  </cellXfs>
  <cellStyles count="8">
    <cellStyle name="Bad" xfId="1" builtinId="27"/>
    <cellStyle name="Good" xfId="2" builtinId="26"/>
    <cellStyle name="Hyperlink" xfId="3" builtinId="8"/>
    <cellStyle name="Hyperlink 2" xfId="4" xr:uid="{00000000-0005-0000-0000-000003000000}"/>
    <cellStyle name="Normal" xfId="0" builtinId="0"/>
    <cellStyle name="Normal 2" xfId="5" xr:uid="{00000000-0005-0000-0000-000005000000}"/>
    <cellStyle name="Normal 3" xfId="6" xr:uid="{00000000-0005-0000-0000-000006000000}"/>
    <cellStyle name="Normal_verific2" xfId="7" xr:uid="{00000000-0005-0000-0000-000007000000}"/>
  </cellStyles>
  <dxfs count="34">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auto="1"/>
      </font>
      <fill>
        <patternFill>
          <bgColor theme="9"/>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png"/><Relationship Id="rId1" Type="http://schemas.openxmlformats.org/officeDocument/2006/relationships/hyperlink" Target="#Menu!A1"/><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0.png"/><Relationship Id="rId7" Type="http://schemas.openxmlformats.org/officeDocument/2006/relationships/image" Target="../media/image19.png"/><Relationship Id="rId2" Type="http://schemas.openxmlformats.org/officeDocument/2006/relationships/image" Target="../media/image1.png"/><Relationship Id="rId1" Type="http://schemas.openxmlformats.org/officeDocument/2006/relationships/hyperlink" Target="#Menu!A1"/><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5.jpg@01CB71E0.D8ACFE20" TargetMode="External"/><Relationship Id="rId1" Type="http://schemas.openxmlformats.org/officeDocument/2006/relationships/image" Target="../media/image27.jpeg"/></Relationships>
</file>

<file path=xl/drawings/_rels/drawing2.xml.rels><?xml version="1.0" encoding="UTF-8" standalone="yes"?>
<Relationships xmlns="http://schemas.openxmlformats.org/package/2006/relationships"><Relationship Id="rId3" Type="http://schemas.openxmlformats.org/officeDocument/2006/relationships/hyperlink" Target="#'Nitrogen Method 1 2 3'!A1"/><Relationship Id="rId2" Type="http://schemas.openxmlformats.org/officeDocument/2006/relationships/hyperlink" Target="#'Methane method 2 3'!A1"/><Relationship Id="rId1" Type="http://schemas.openxmlformats.org/officeDocument/2006/relationships/hyperlink" Target="#'Methane method 1'!A1"/><Relationship Id="rId6" Type="http://schemas.openxmlformats.org/officeDocument/2006/relationships/image" Target="../media/image1.png"/><Relationship Id="rId5" Type="http://schemas.openxmlformats.org/officeDocument/2006/relationships/hyperlink" Target="#'Facility output method 2 3'!A1"/><Relationship Id="rId4" Type="http://schemas.openxmlformats.org/officeDocument/2006/relationships/hyperlink" Target="#'Facility output method 1'!A1"/></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emf"/><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emf"/><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emf"/><Relationship Id="rId4" Type="http://schemas.openxmlformats.org/officeDocument/2006/relationships/image" Target="../media/image6.png"/><Relationship Id="rId9" Type="http://schemas.openxmlformats.org/officeDocument/2006/relationships/image" Target="../media/image11.emf"/><Relationship Id="rId14" Type="http://schemas.openxmlformats.org/officeDocument/2006/relationships/image" Target="../media/image16.emf"/></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1</xdr:col>
      <xdr:colOff>3784130</xdr:colOff>
      <xdr:row>3</xdr:row>
      <xdr:rowOff>136468</xdr:rowOff>
    </xdr:from>
    <xdr:to>
      <xdr:col>1</xdr:col>
      <xdr:colOff>5667962</xdr:colOff>
      <xdr:row>3</xdr:row>
      <xdr:rowOff>448038</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4098455" y="7146868"/>
          <a:ext cx="1883832" cy="31157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twoCellAnchor editAs="oneCell">
    <xdr:from>
      <xdr:col>0</xdr:col>
      <xdr:colOff>57150</xdr:colOff>
      <xdr:row>0</xdr:row>
      <xdr:rowOff>28575</xdr:rowOff>
    </xdr:from>
    <xdr:to>
      <xdr:col>2</xdr:col>
      <xdr:colOff>38100</xdr:colOff>
      <xdr:row>0</xdr:row>
      <xdr:rowOff>1438275</xdr:rowOff>
    </xdr:to>
    <xdr:pic>
      <xdr:nvPicPr>
        <xdr:cNvPr id="6" name="Picture 1">
          <a:extLst>
            <a:ext uri="{FF2B5EF4-FFF2-40B4-BE49-F238E27FC236}">
              <a16:creationId xmlns:a16="http://schemas.microsoft.com/office/drawing/2014/main" id="{83D6017B-72B9-3BF5-F0E2-53E64BAC643C}"/>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a:stretch>
          <a:fillRect/>
        </a:stretch>
      </xdr:blipFill>
      <xdr:spPr>
        <a:xfrm>
          <a:off x="57150" y="28575"/>
          <a:ext cx="10334625" cy="1409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1343025</xdr:rowOff>
    </xdr:from>
    <xdr:to>
      <xdr:col>2</xdr:col>
      <xdr:colOff>527051</xdr:colOff>
      <xdr:row>1</xdr:row>
      <xdr:rowOff>287868</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00000000-0008-0000-0900-000008000000}"/>
            </a:ext>
          </a:extLst>
        </xdr:cNvPr>
        <xdr:cNvSpPr/>
      </xdr:nvSpPr>
      <xdr:spPr>
        <a:xfrm>
          <a:off x="647700" y="134302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638175</xdr:colOff>
      <xdr:row>160</xdr:row>
      <xdr:rowOff>76200</xdr:rowOff>
    </xdr:from>
    <xdr:to>
      <xdr:col>2</xdr:col>
      <xdr:colOff>517526</xdr:colOff>
      <xdr:row>160</xdr:row>
      <xdr:rowOff>430743</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00000000-0008-0000-0900-000009000000}"/>
            </a:ext>
          </a:extLst>
        </xdr:cNvPr>
        <xdr:cNvSpPr/>
      </xdr:nvSpPr>
      <xdr:spPr>
        <a:xfrm>
          <a:off x="638175" y="269271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561975</xdr:colOff>
      <xdr:row>0</xdr:row>
      <xdr:rowOff>9525</xdr:rowOff>
    </xdr:from>
    <xdr:to>
      <xdr:col>15</xdr:col>
      <xdr:colOff>66675</xdr:colOff>
      <xdr:row>0</xdr:row>
      <xdr:rowOff>1266825</xdr:rowOff>
    </xdr:to>
    <xdr:pic>
      <xdr:nvPicPr>
        <xdr:cNvPr id="5" name="Picture 1">
          <a:extLst>
            <a:ext uri="{FF2B5EF4-FFF2-40B4-BE49-F238E27FC236}">
              <a16:creationId xmlns:a16="http://schemas.microsoft.com/office/drawing/2014/main" id="{57C8C073-81D5-D410-5BA7-54A85F2D884B}"/>
            </a:ext>
            <a:ext uri="{147F2762-F138-4A5C-976F-8EAC2B608ADB}">
              <a16:predDERef xmlns:a16="http://schemas.microsoft.com/office/drawing/2014/main" pred="{00000000-0008-0000-0900-000009000000}"/>
            </a:ext>
          </a:extLst>
        </xdr:cNvPr>
        <xdr:cNvPicPr>
          <a:picLocks noChangeAspect="1"/>
        </xdr:cNvPicPr>
      </xdr:nvPicPr>
      <xdr:blipFill>
        <a:blip xmlns:r="http://schemas.openxmlformats.org/officeDocument/2006/relationships" r:embed="rId2"/>
        <a:stretch>
          <a:fillRect/>
        </a:stretch>
      </xdr:blipFill>
      <xdr:spPr>
        <a:xfrm>
          <a:off x="561975" y="9525"/>
          <a:ext cx="9448800" cy="1257300"/>
        </a:xfrm>
        <a:prstGeom prst="rect">
          <a:avLst/>
        </a:prstGeom>
      </xdr:spPr>
    </xdr:pic>
    <xdr:clientData/>
  </xdr:twoCellAnchor>
  <xdr:twoCellAnchor editAs="oneCell">
    <xdr:from>
      <xdr:col>0</xdr:col>
      <xdr:colOff>463550</xdr:colOff>
      <xdr:row>10</xdr:row>
      <xdr:rowOff>64675</xdr:rowOff>
    </xdr:from>
    <xdr:to>
      <xdr:col>15</xdr:col>
      <xdr:colOff>0</xdr:colOff>
      <xdr:row>37</xdr:row>
      <xdr:rowOff>2628</xdr:rowOff>
    </xdr:to>
    <xdr:pic>
      <xdr:nvPicPr>
        <xdr:cNvPr id="4" name="Picture 3">
          <a:extLst>
            <a:ext uri="{FF2B5EF4-FFF2-40B4-BE49-F238E27FC236}">
              <a16:creationId xmlns:a16="http://schemas.microsoft.com/office/drawing/2014/main" id="{5B97FD2D-7C68-4C43-9A14-F9E8AFC417A5}"/>
            </a:ext>
          </a:extLst>
        </xdr:cNvPr>
        <xdr:cNvPicPr>
          <a:picLocks noChangeAspect="1"/>
        </xdr:cNvPicPr>
      </xdr:nvPicPr>
      <xdr:blipFill>
        <a:blip xmlns:r="http://schemas.openxmlformats.org/officeDocument/2006/relationships" r:embed="rId3"/>
        <a:stretch>
          <a:fillRect/>
        </a:stretch>
      </xdr:blipFill>
      <xdr:spPr>
        <a:xfrm>
          <a:off x="463550" y="2217325"/>
          <a:ext cx="9899650" cy="4306753"/>
        </a:xfrm>
        <a:prstGeom prst="rect">
          <a:avLst/>
        </a:prstGeom>
      </xdr:spPr>
    </xdr:pic>
    <xdr:clientData/>
  </xdr:twoCellAnchor>
  <xdr:twoCellAnchor editAs="oneCell">
    <xdr:from>
      <xdr:col>0</xdr:col>
      <xdr:colOff>590550</xdr:colOff>
      <xdr:row>37</xdr:row>
      <xdr:rowOff>120650</xdr:rowOff>
    </xdr:from>
    <xdr:to>
      <xdr:col>15</xdr:col>
      <xdr:colOff>2050</xdr:colOff>
      <xdr:row>40</xdr:row>
      <xdr:rowOff>85725</xdr:rowOff>
    </xdr:to>
    <xdr:pic>
      <xdr:nvPicPr>
        <xdr:cNvPr id="6" name="Picture 5">
          <a:extLst>
            <a:ext uri="{FF2B5EF4-FFF2-40B4-BE49-F238E27FC236}">
              <a16:creationId xmlns:a16="http://schemas.microsoft.com/office/drawing/2014/main" id="{683A3B98-6EE0-48B3-92E0-F8AA9B604025}"/>
            </a:ext>
          </a:extLst>
        </xdr:cNvPr>
        <xdr:cNvPicPr>
          <a:picLocks noChangeAspect="1"/>
        </xdr:cNvPicPr>
      </xdr:nvPicPr>
      <xdr:blipFill>
        <a:blip xmlns:r="http://schemas.openxmlformats.org/officeDocument/2006/relationships" r:embed="rId4"/>
        <a:stretch>
          <a:fillRect/>
        </a:stretch>
      </xdr:blipFill>
      <xdr:spPr>
        <a:xfrm>
          <a:off x="590550" y="6645275"/>
          <a:ext cx="9784225" cy="1352550"/>
        </a:xfrm>
        <a:prstGeom prst="rect">
          <a:avLst/>
        </a:prstGeom>
      </xdr:spPr>
    </xdr:pic>
    <xdr:clientData/>
  </xdr:twoCellAnchor>
  <xdr:twoCellAnchor editAs="oneCell">
    <xdr:from>
      <xdr:col>0</xdr:col>
      <xdr:colOff>476250</xdr:colOff>
      <xdr:row>124</xdr:row>
      <xdr:rowOff>154963</xdr:rowOff>
    </xdr:from>
    <xdr:to>
      <xdr:col>15</xdr:col>
      <xdr:colOff>114300</xdr:colOff>
      <xdr:row>135</xdr:row>
      <xdr:rowOff>63501</xdr:rowOff>
    </xdr:to>
    <xdr:pic>
      <xdr:nvPicPr>
        <xdr:cNvPr id="18" name="Picture 17">
          <a:extLst>
            <a:ext uri="{FF2B5EF4-FFF2-40B4-BE49-F238E27FC236}">
              <a16:creationId xmlns:a16="http://schemas.microsoft.com/office/drawing/2014/main" id="{4E75BF0D-FD69-9270-6FFE-20AE8156EBEB}"/>
            </a:ext>
          </a:extLst>
        </xdr:cNvPr>
        <xdr:cNvPicPr>
          <a:picLocks noChangeAspect="1"/>
        </xdr:cNvPicPr>
      </xdr:nvPicPr>
      <xdr:blipFill>
        <a:blip xmlns:r="http://schemas.openxmlformats.org/officeDocument/2006/relationships" r:embed="rId5"/>
        <a:stretch>
          <a:fillRect/>
        </a:stretch>
      </xdr:blipFill>
      <xdr:spPr>
        <a:xfrm>
          <a:off x="476250" y="18690613"/>
          <a:ext cx="10029825" cy="1683363"/>
        </a:xfrm>
        <a:prstGeom prst="rect">
          <a:avLst/>
        </a:prstGeom>
      </xdr:spPr>
    </xdr:pic>
    <xdr:clientData/>
  </xdr:twoCellAnchor>
  <xdr:twoCellAnchor editAs="oneCell">
    <xdr:from>
      <xdr:col>0</xdr:col>
      <xdr:colOff>463551</xdr:colOff>
      <xdr:row>140</xdr:row>
      <xdr:rowOff>55327</xdr:rowOff>
    </xdr:from>
    <xdr:to>
      <xdr:col>15</xdr:col>
      <xdr:colOff>66675</xdr:colOff>
      <xdr:row>151</xdr:row>
      <xdr:rowOff>92075</xdr:rowOff>
    </xdr:to>
    <xdr:pic>
      <xdr:nvPicPr>
        <xdr:cNvPr id="19" name="Picture 18">
          <a:extLst>
            <a:ext uri="{FF2B5EF4-FFF2-40B4-BE49-F238E27FC236}">
              <a16:creationId xmlns:a16="http://schemas.microsoft.com/office/drawing/2014/main" id="{99699BD4-B8F2-CA4A-7E9C-8D5267C0E188}"/>
            </a:ext>
          </a:extLst>
        </xdr:cNvPr>
        <xdr:cNvPicPr>
          <a:picLocks noChangeAspect="1"/>
        </xdr:cNvPicPr>
      </xdr:nvPicPr>
      <xdr:blipFill>
        <a:blip xmlns:r="http://schemas.openxmlformats.org/officeDocument/2006/relationships" r:embed="rId6"/>
        <a:stretch>
          <a:fillRect/>
        </a:stretch>
      </xdr:blipFill>
      <xdr:spPr>
        <a:xfrm>
          <a:off x="463551" y="20905552"/>
          <a:ext cx="9994899" cy="1817923"/>
        </a:xfrm>
        <a:prstGeom prst="rect">
          <a:avLst/>
        </a:prstGeom>
      </xdr:spPr>
    </xdr:pic>
    <xdr:clientData/>
  </xdr:twoCellAnchor>
  <xdr:twoCellAnchor editAs="oneCell">
    <xdr:from>
      <xdr:col>0</xdr:col>
      <xdr:colOff>647700</xdr:colOff>
      <xdr:row>73</xdr:row>
      <xdr:rowOff>21517</xdr:rowOff>
    </xdr:from>
    <xdr:to>
      <xdr:col>15</xdr:col>
      <xdr:colOff>19050</xdr:colOff>
      <xdr:row>85</xdr:row>
      <xdr:rowOff>28576</xdr:rowOff>
    </xdr:to>
    <xdr:pic>
      <xdr:nvPicPr>
        <xdr:cNvPr id="20" name="Picture 19">
          <a:extLst>
            <a:ext uri="{FF2B5EF4-FFF2-40B4-BE49-F238E27FC236}">
              <a16:creationId xmlns:a16="http://schemas.microsoft.com/office/drawing/2014/main" id="{7F1DF10B-C733-CABD-6439-4A5BE9896109}"/>
            </a:ext>
          </a:extLst>
        </xdr:cNvPr>
        <xdr:cNvPicPr>
          <a:picLocks noChangeAspect="1"/>
        </xdr:cNvPicPr>
      </xdr:nvPicPr>
      <xdr:blipFill>
        <a:blip xmlns:r="http://schemas.openxmlformats.org/officeDocument/2006/relationships" r:embed="rId7"/>
        <a:stretch>
          <a:fillRect/>
        </a:stretch>
      </xdr:blipFill>
      <xdr:spPr>
        <a:xfrm>
          <a:off x="647700" y="15242467"/>
          <a:ext cx="9763125" cy="21692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95250</xdr:rowOff>
    </xdr:from>
    <xdr:to>
      <xdr:col>2</xdr:col>
      <xdr:colOff>527051</xdr:colOff>
      <xdr:row>3</xdr:row>
      <xdr:rowOff>40218</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a:off x="609600" y="13239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600075</xdr:colOff>
      <xdr:row>127</xdr:row>
      <xdr:rowOff>66675</xdr:rowOff>
    </xdr:from>
    <xdr:to>
      <xdr:col>2</xdr:col>
      <xdr:colOff>517526</xdr:colOff>
      <xdr:row>128</xdr:row>
      <xdr:rowOff>21168</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a:off x="600075" y="24079200"/>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419100</xdr:colOff>
      <xdr:row>0</xdr:row>
      <xdr:rowOff>0</xdr:rowOff>
    </xdr:from>
    <xdr:to>
      <xdr:col>14</xdr:col>
      <xdr:colOff>1054100</xdr:colOff>
      <xdr:row>1</xdr:row>
      <xdr:rowOff>57150</xdr:rowOff>
    </xdr:to>
    <xdr:pic>
      <xdr:nvPicPr>
        <xdr:cNvPr id="6" name="Picture 2">
          <a:extLst>
            <a:ext uri="{FF2B5EF4-FFF2-40B4-BE49-F238E27FC236}">
              <a16:creationId xmlns:a16="http://schemas.microsoft.com/office/drawing/2014/main" id="{1C4693E6-D4D5-7F53-C840-68A4469E83D2}"/>
            </a:ext>
            <a:ext uri="{147F2762-F138-4A5C-976F-8EAC2B608ADB}">
              <a16:predDERef xmlns:a16="http://schemas.microsoft.com/office/drawing/2014/main" pred="{00000000-0008-0000-0A00-000009000000}"/>
            </a:ext>
          </a:extLst>
        </xdr:cNvPr>
        <xdr:cNvPicPr>
          <a:picLocks noChangeAspect="1"/>
        </xdr:cNvPicPr>
      </xdr:nvPicPr>
      <xdr:blipFill>
        <a:blip xmlns:r="http://schemas.openxmlformats.org/officeDocument/2006/relationships" r:embed="rId2"/>
        <a:stretch>
          <a:fillRect/>
        </a:stretch>
      </xdr:blipFill>
      <xdr:spPr>
        <a:xfrm>
          <a:off x="419100" y="0"/>
          <a:ext cx="9667875" cy="1285875"/>
        </a:xfrm>
        <a:prstGeom prst="rect">
          <a:avLst/>
        </a:prstGeom>
      </xdr:spPr>
    </xdr:pic>
    <xdr:clientData/>
  </xdr:twoCellAnchor>
  <xdr:twoCellAnchor editAs="oneCell">
    <xdr:from>
      <xdr:col>1</xdr:col>
      <xdr:colOff>28576</xdr:colOff>
      <xdr:row>38</xdr:row>
      <xdr:rowOff>161925</xdr:rowOff>
    </xdr:from>
    <xdr:to>
      <xdr:col>15</xdr:col>
      <xdr:colOff>47625</xdr:colOff>
      <xdr:row>41</xdr:row>
      <xdr:rowOff>0</xdr:rowOff>
    </xdr:to>
    <xdr:pic>
      <xdr:nvPicPr>
        <xdr:cNvPr id="4" name="Picture 3">
          <a:extLst>
            <a:ext uri="{FF2B5EF4-FFF2-40B4-BE49-F238E27FC236}">
              <a16:creationId xmlns:a16="http://schemas.microsoft.com/office/drawing/2014/main" id="{2C81A481-3344-4C87-D975-E7C0BAB86185}"/>
            </a:ext>
          </a:extLst>
        </xdr:cNvPr>
        <xdr:cNvPicPr>
          <a:picLocks noChangeAspect="1"/>
        </xdr:cNvPicPr>
      </xdr:nvPicPr>
      <xdr:blipFill>
        <a:blip xmlns:r="http://schemas.openxmlformats.org/officeDocument/2006/relationships" r:embed="rId3"/>
        <a:stretch>
          <a:fillRect/>
        </a:stretch>
      </xdr:blipFill>
      <xdr:spPr>
        <a:xfrm>
          <a:off x="666751" y="7258050"/>
          <a:ext cx="10274299" cy="1371600"/>
        </a:xfrm>
        <a:prstGeom prst="rect">
          <a:avLst/>
        </a:prstGeom>
      </xdr:spPr>
    </xdr:pic>
    <xdr:clientData/>
  </xdr:twoCellAnchor>
  <xdr:twoCellAnchor editAs="oneCell">
    <xdr:from>
      <xdr:col>0</xdr:col>
      <xdr:colOff>571500</xdr:colOff>
      <xdr:row>77</xdr:row>
      <xdr:rowOff>19050</xdr:rowOff>
    </xdr:from>
    <xdr:to>
      <xdr:col>15</xdr:col>
      <xdr:colOff>19050</xdr:colOff>
      <xdr:row>87</xdr:row>
      <xdr:rowOff>120650</xdr:rowOff>
    </xdr:to>
    <xdr:pic>
      <xdr:nvPicPr>
        <xdr:cNvPr id="8" name="Picture 7">
          <a:extLst>
            <a:ext uri="{FF2B5EF4-FFF2-40B4-BE49-F238E27FC236}">
              <a16:creationId xmlns:a16="http://schemas.microsoft.com/office/drawing/2014/main" id="{6AD86824-3B75-BDA1-6864-94E942F579F6}"/>
            </a:ext>
          </a:extLst>
        </xdr:cNvPr>
        <xdr:cNvPicPr>
          <a:picLocks noChangeAspect="1"/>
        </xdr:cNvPicPr>
      </xdr:nvPicPr>
      <xdr:blipFill>
        <a:blip xmlns:r="http://schemas.openxmlformats.org/officeDocument/2006/relationships" r:embed="rId4"/>
        <a:stretch>
          <a:fillRect/>
        </a:stretch>
      </xdr:blipFill>
      <xdr:spPr>
        <a:xfrm>
          <a:off x="571500" y="16916400"/>
          <a:ext cx="10344150" cy="1914525"/>
        </a:xfrm>
        <a:prstGeom prst="rect">
          <a:avLst/>
        </a:prstGeom>
      </xdr:spPr>
    </xdr:pic>
    <xdr:clientData/>
  </xdr:twoCellAnchor>
  <xdr:twoCellAnchor editAs="oneCell">
    <xdr:from>
      <xdr:col>0</xdr:col>
      <xdr:colOff>619125</xdr:colOff>
      <xdr:row>129</xdr:row>
      <xdr:rowOff>0</xdr:rowOff>
    </xdr:from>
    <xdr:to>
      <xdr:col>16</xdr:col>
      <xdr:colOff>0</xdr:colOff>
      <xdr:row>129</xdr:row>
      <xdr:rowOff>0</xdr:rowOff>
    </xdr:to>
    <xdr:pic>
      <xdr:nvPicPr>
        <xdr:cNvPr id="12" name="Picture 11">
          <a:extLst>
            <a:ext uri="{FF2B5EF4-FFF2-40B4-BE49-F238E27FC236}">
              <a16:creationId xmlns:a16="http://schemas.microsoft.com/office/drawing/2014/main" id="{66A24BC1-DB19-16D8-C745-4ACF2E6C3612}"/>
            </a:ext>
          </a:extLst>
        </xdr:cNvPr>
        <xdr:cNvPicPr>
          <a:picLocks noChangeAspect="1"/>
        </xdr:cNvPicPr>
      </xdr:nvPicPr>
      <xdr:blipFill>
        <a:blip xmlns:r="http://schemas.openxmlformats.org/officeDocument/2006/relationships" r:embed="rId5"/>
        <a:stretch>
          <a:fillRect/>
        </a:stretch>
      </xdr:blipFill>
      <xdr:spPr>
        <a:xfrm>
          <a:off x="619125" y="26603325"/>
          <a:ext cx="11239500" cy="1781175"/>
        </a:xfrm>
        <a:prstGeom prst="rect">
          <a:avLst/>
        </a:prstGeom>
      </xdr:spPr>
    </xdr:pic>
    <xdr:clientData/>
  </xdr:twoCellAnchor>
  <xdr:twoCellAnchor editAs="oneCell">
    <xdr:from>
      <xdr:col>0</xdr:col>
      <xdr:colOff>514350</xdr:colOff>
      <xdr:row>97</xdr:row>
      <xdr:rowOff>76901</xdr:rowOff>
    </xdr:from>
    <xdr:to>
      <xdr:col>15</xdr:col>
      <xdr:colOff>57149</xdr:colOff>
      <xdr:row>107</xdr:row>
      <xdr:rowOff>123825</xdr:rowOff>
    </xdr:to>
    <xdr:pic>
      <xdr:nvPicPr>
        <xdr:cNvPr id="13" name="Picture 12">
          <a:extLst>
            <a:ext uri="{FF2B5EF4-FFF2-40B4-BE49-F238E27FC236}">
              <a16:creationId xmlns:a16="http://schemas.microsoft.com/office/drawing/2014/main" id="{596D9E34-F5EE-583E-9E7A-EB28DC6BA6C5}"/>
            </a:ext>
          </a:extLst>
        </xdr:cNvPr>
        <xdr:cNvPicPr>
          <a:picLocks noChangeAspect="1"/>
        </xdr:cNvPicPr>
      </xdr:nvPicPr>
      <xdr:blipFill>
        <a:blip xmlns:r="http://schemas.openxmlformats.org/officeDocument/2006/relationships" r:embed="rId5"/>
        <a:stretch>
          <a:fillRect/>
        </a:stretch>
      </xdr:blipFill>
      <xdr:spPr>
        <a:xfrm>
          <a:off x="514350" y="20107976"/>
          <a:ext cx="10439399" cy="1662999"/>
        </a:xfrm>
        <a:prstGeom prst="rect">
          <a:avLst/>
        </a:prstGeom>
      </xdr:spPr>
    </xdr:pic>
    <xdr:clientData/>
  </xdr:twoCellAnchor>
  <xdr:twoCellAnchor editAs="oneCell">
    <xdr:from>
      <xdr:col>0</xdr:col>
      <xdr:colOff>533400</xdr:colOff>
      <xdr:row>110</xdr:row>
      <xdr:rowOff>78775</xdr:rowOff>
    </xdr:from>
    <xdr:to>
      <xdr:col>15</xdr:col>
      <xdr:colOff>66675</xdr:colOff>
      <xdr:row>123</xdr:row>
      <xdr:rowOff>78481</xdr:rowOff>
    </xdr:to>
    <xdr:pic>
      <xdr:nvPicPr>
        <xdr:cNvPr id="15" name="Picture 14">
          <a:extLst>
            <a:ext uri="{FF2B5EF4-FFF2-40B4-BE49-F238E27FC236}">
              <a16:creationId xmlns:a16="http://schemas.microsoft.com/office/drawing/2014/main" id="{5D82F3BE-17BC-9E25-A126-EC71CA82C9C0}"/>
            </a:ext>
          </a:extLst>
        </xdr:cNvPr>
        <xdr:cNvPicPr>
          <a:picLocks noChangeAspect="1"/>
        </xdr:cNvPicPr>
      </xdr:nvPicPr>
      <xdr:blipFill>
        <a:blip xmlns:r="http://schemas.openxmlformats.org/officeDocument/2006/relationships" r:embed="rId6"/>
        <a:stretch>
          <a:fillRect/>
        </a:stretch>
      </xdr:blipFill>
      <xdr:spPr>
        <a:xfrm>
          <a:off x="533400" y="22262500"/>
          <a:ext cx="10426700" cy="2104731"/>
        </a:xfrm>
        <a:prstGeom prst="rect">
          <a:avLst/>
        </a:prstGeom>
      </xdr:spPr>
    </xdr:pic>
    <xdr:clientData/>
  </xdr:twoCellAnchor>
  <xdr:twoCellAnchor editAs="oneCell">
    <xdr:from>
      <xdr:col>0</xdr:col>
      <xdr:colOff>476250</xdr:colOff>
      <xdr:row>10</xdr:row>
      <xdr:rowOff>95719</xdr:rowOff>
    </xdr:from>
    <xdr:to>
      <xdr:col>15</xdr:col>
      <xdr:colOff>0</xdr:colOff>
      <xdr:row>38</xdr:row>
      <xdr:rowOff>73025</xdr:rowOff>
    </xdr:to>
    <xdr:pic>
      <xdr:nvPicPr>
        <xdr:cNvPr id="16" name="Picture 15">
          <a:extLst>
            <a:ext uri="{FF2B5EF4-FFF2-40B4-BE49-F238E27FC236}">
              <a16:creationId xmlns:a16="http://schemas.microsoft.com/office/drawing/2014/main" id="{C0559DDC-DBA7-539F-E74D-561CE9C71356}"/>
            </a:ext>
          </a:extLst>
        </xdr:cNvPr>
        <xdr:cNvPicPr>
          <a:picLocks noChangeAspect="1"/>
        </xdr:cNvPicPr>
      </xdr:nvPicPr>
      <xdr:blipFill>
        <a:blip xmlns:r="http://schemas.openxmlformats.org/officeDocument/2006/relationships" r:embed="rId7"/>
        <a:stretch>
          <a:fillRect/>
        </a:stretch>
      </xdr:blipFill>
      <xdr:spPr>
        <a:xfrm>
          <a:off x="476250" y="2657944"/>
          <a:ext cx="10410825" cy="45112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4106545</xdr:colOff>
      <xdr:row>5</xdr:row>
      <xdr:rowOff>821055</xdr:rowOff>
    </xdr:from>
    <xdr:to>
      <xdr:col>1</xdr:col>
      <xdr:colOff>4773296</xdr:colOff>
      <xdr:row>5</xdr:row>
      <xdr:rowOff>1062635</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766945" y="5120005"/>
          <a:ext cx="666751" cy="24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333375</xdr:colOff>
      <xdr:row>0</xdr:row>
      <xdr:rowOff>114300</xdr:rowOff>
    </xdr:from>
    <xdr:to>
      <xdr:col>2</xdr:col>
      <xdr:colOff>104775</xdr:colOff>
      <xdr:row>0</xdr:row>
      <xdr:rowOff>1381125</xdr:rowOff>
    </xdr:to>
    <xdr:pic>
      <xdr:nvPicPr>
        <xdr:cNvPr id="6" name="Picture 1">
          <a:extLst>
            <a:ext uri="{FF2B5EF4-FFF2-40B4-BE49-F238E27FC236}">
              <a16:creationId xmlns:a16="http://schemas.microsoft.com/office/drawing/2014/main" id="{619C2F65-D37A-159E-2C3B-7B4ECF24AA35}"/>
            </a:ext>
            <a:ext uri="{147F2762-F138-4A5C-976F-8EAC2B608ADB}">
              <a16:predDERef xmlns:a16="http://schemas.microsoft.com/office/drawing/2014/main" pred="{00000000-0008-0000-0B00-000003000000}"/>
            </a:ext>
          </a:extLst>
        </xdr:cNvPr>
        <xdr:cNvPicPr>
          <a:picLocks noChangeAspect="1"/>
        </xdr:cNvPicPr>
      </xdr:nvPicPr>
      <xdr:blipFill>
        <a:blip xmlns:r="http://schemas.openxmlformats.org/officeDocument/2006/relationships" r:embed="rId3"/>
        <a:stretch>
          <a:fillRect/>
        </a:stretch>
      </xdr:blipFill>
      <xdr:spPr>
        <a:xfrm>
          <a:off x="333375" y="114300"/>
          <a:ext cx="9496425" cy="126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76199</xdr:colOff>
      <xdr:row>4</xdr:row>
      <xdr:rowOff>28575</xdr:rowOff>
    </xdr:from>
    <xdr:to>
      <xdr:col>1</xdr:col>
      <xdr:colOff>2657475</xdr:colOff>
      <xdr:row>4</xdr:row>
      <xdr:rowOff>371476</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466724" y="2581275"/>
          <a:ext cx="25812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1 methane data</a:t>
          </a:r>
        </a:p>
      </xdr:txBody>
    </xdr:sp>
    <xdr:clientData/>
  </xdr:twoCellAnchor>
  <xdr:twoCellAnchor>
    <xdr:from>
      <xdr:col>1</xdr:col>
      <xdr:colOff>70185</xdr:colOff>
      <xdr:row>5</xdr:row>
      <xdr:rowOff>19050</xdr:rowOff>
    </xdr:from>
    <xdr:to>
      <xdr:col>1</xdr:col>
      <xdr:colOff>2657474</xdr:colOff>
      <xdr:row>5</xdr:row>
      <xdr:rowOff>361951</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00000000-0008-0000-0100-00000D000000}"/>
            </a:ext>
          </a:extLst>
        </xdr:cNvPr>
        <xdr:cNvSpPr/>
      </xdr:nvSpPr>
      <xdr:spPr>
        <a:xfrm>
          <a:off x="461211" y="2951747"/>
          <a:ext cx="2587289"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2/3 methane data</a:t>
          </a:r>
        </a:p>
      </xdr:txBody>
    </xdr:sp>
    <xdr:clientData/>
  </xdr:twoCellAnchor>
  <xdr:twoCellAnchor>
    <xdr:from>
      <xdr:col>1</xdr:col>
      <xdr:colOff>76701</xdr:colOff>
      <xdr:row>6</xdr:row>
      <xdr:rowOff>18548</xdr:rowOff>
    </xdr:from>
    <xdr:to>
      <xdr:col>1</xdr:col>
      <xdr:colOff>2658478</xdr:colOff>
      <xdr:row>6</xdr:row>
      <xdr:rowOff>361449</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00000000-0008-0000-0100-00000E000000}"/>
            </a:ext>
          </a:extLst>
        </xdr:cNvPr>
        <xdr:cNvSpPr/>
      </xdr:nvSpPr>
      <xdr:spPr>
        <a:xfrm>
          <a:off x="467727" y="333224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nitrogen data</a:t>
          </a:r>
        </a:p>
      </xdr:txBody>
    </xdr:sp>
    <xdr:clientData/>
  </xdr:twoCellAnchor>
  <xdr:twoCellAnchor>
    <xdr:from>
      <xdr:col>1</xdr:col>
      <xdr:colOff>77202</xdr:colOff>
      <xdr:row>7</xdr:row>
      <xdr:rowOff>19050</xdr:rowOff>
    </xdr:from>
    <xdr:to>
      <xdr:col>1</xdr:col>
      <xdr:colOff>2658979</xdr:colOff>
      <xdr:row>7</xdr:row>
      <xdr:rowOff>361951</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00000000-0008-0000-0100-00000F000000}"/>
            </a:ext>
          </a:extLst>
        </xdr:cNvPr>
        <xdr:cNvSpPr/>
      </xdr:nvSpPr>
      <xdr:spPr>
        <a:xfrm>
          <a:off x="468228" y="3713747"/>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8</xdr:row>
      <xdr:rowOff>23562</xdr:rowOff>
    </xdr:from>
    <xdr:to>
      <xdr:col>1</xdr:col>
      <xdr:colOff>2658978</xdr:colOff>
      <xdr:row>8</xdr:row>
      <xdr:rowOff>366463</xdr:rowOff>
    </xdr:to>
    <xdr:sp macro="" textlink="">
      <xdr:nvSpPr>
        <xdr:cNvPr id="16" name="Rectangle 15">
          <a:hlinkClick xmlns:r="http://schemas.openxmlformats.org/officeDocument/2006/relationships" r:id="rId5"/>
          <a:extLst>
            <a:ext uri="{FF2B5EF4-FFF2-40B4-BE49-F238E27FC236}">
              <a16:creationId xmlns:a16="http://schemas.microsoft.com/office/drawing/2014/main" id="{00000000-0008-0000-0100-000010000000}"/>
            </a:ext>
          </a:extLst>
        </xdr:cNvPr>
        <xdr:cNvSpPr/>
      </xdr:nvSpPr>
      <xdr:spPr>
        <a:xfrm>
          <a:off x="468228" y="4099259"/>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twoCellAnchor editAs="oneCell">
    <xdr:from>
      <xdr:col>0</xdr:col>
      <xdr:colOff>685800</xdr:colOff>
      <xdr:row>0</xdr:row>
      <xdr:rowOff>171450</xdr:rowOff>
    </xdr:from>
    <xdr:to>
      <xdr:col>3</xdr:col>
      <xdr:colOff>295275</xdr:colOff>
      <xdr:row>0</xdr:row>
      <xdr:rowOff>1285875</xdr:rowOff>
    </xdr:to>
    <xdr:pic>
      <xdr:nvPicPr>
        <xdr:cNvPr id="6" name="Picture 1">
          <a:extLst>
            <a:ext uri="{FF2B5EF4-FFF2-40B4-BE49-F238E27FC236}">
              <a16:creationId xmlns:a16="http://schemas.microsoft.com/office/drawing/2014/main" id="{1972C49C-1358-41C6-9729-EEDE69A4897F}"/>
            </a:ext>
            <a:ext uri="{147F2762-F138-4A5C-976F-8EAC2B608ADB}">
              <a16:predDERef xmlns:a16="http://schemas.microsoft.com/office/drawing/2014/main" pred="{00000000-0008-0000-0100-000010000000}"/>
            </a:ext>
          </a:extLst>
        </xdr:cNvPr>
        <xdr:cNvPicPr>
          <a:picLocks noChangeAspect="1"/>
        </xdr:cNvPicPr>
      </xdr:nvPicPr>
      <xdr:blipFill>
        <a:blip xmlns:r="http://schemas.openxmlformats.org/officeDocument/2006/relationships" r:embed="rId6"/>
        <a:stretch>
          <a:fillRect/>
        </a:stretch>
      </xdr:blipFill>
      <xdr:spPr>
        <a:xfrm>
          <a:off x="685800" y="171450"/>
          <a:ext cx="8353425" cy="1114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266700</xdr:rowOff>
    </xdr:from>
    <xdr:to>
      <xdr:col>0</xdr:col>
      <xdr:colOff>3286125</xdr:colOff>
      <xdr:row>0</xdr:row>
      <xdr:rowOff>1181100</xdr:rowOff>
    </xdr:to>
    <xdr:pic>
      <xdr:nvPicPr>
        <xdr:cNvPr id="306385" name="Picture 2">
          <a:extLst>
            <a:ext uri="{FF2B5EF4-FFF2-40B4-BE49-F238E27FC236}">
              <a16:creationId xmlns:a16="http://schemas.microsoft.com/office/drawing/2014/main" id="{00000000-0008-0000-0200-0000D1AC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6670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316426" name="Picture 1">
          <a:extLst>
            <a:ext uri="{FF2B5EF4-FFF2-40B4-BE49-F238E27FC236}">
              <a16:creationId xmlns:a16="http://schemas.microsoft.com/office/drawing/2014/main" id="{00000000-0008-0000-0300-00000AD4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266237" name="Picture 1">
          <a:extLst>
            <a:ext uri="{FF2B5EF4-FFF2-40B4-BE49-F238E27FC236}">
              <a16:creationId xmlns:a16="http://schemas.microsoft.com/office/drawing/2014/main" id="{00000000-0008-0000-0400-0000FD0F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0</xdr:row>
      <xdr:rowOff>1359959</xdr:rowOff>
    </xdr:from>
    <xdr:to>
      <xdr:col>1</xdr:col>
      <xdr:colOff>1174752</xdr:colOff>
      <xdr:row>1</xdr:row>
      <xdr:rowOff>78318</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254001" y="1359959"/>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49</xdr:row>
      <xdr:rowOff>10584</xdr:rowOff>
    </xdr:from>
    <xdr:to>
      <xdr:col>1</xdr:col>
      <xdr:colOff>1270001</xdr:colOff>
      <xdr:row>49</xdr:row>
      <xdr:rowOff>353484</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95250" y="18023417"/>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76200</xdr:colOff>
      <xdr:row>0</xdr:row>
      <xdr:rowOff>104775</xdr:rowOff>
    </xdr:from>
    <xdr:to>
      <xdr:col>2</xdr:col>
      <xdr:colOff>2501900</xdr:colOff>
      <xdr:row>0</xdr:row>
      <xdr:rowOff>1143000</xdr:rowOff>
    </xdr:to>
    <xdr:pic>
      <xdr:nvPicPr>
        <xdr:cNvPr id="7" name="Picture 2">
          <a:extLst>
            <a:ext uri="{FF2B5EF4-FFF2-40B4-BE49-F238E27FC236}">
              <a16:creationId xmlns:a16="http://schemas.microsoft.com/office/drawing/2014/main" id="{9B067E00-3C42-BB2F-F7B0-C234D3CAC116}"/>
            </a:ext>
            <a:ext uri="{147F2762-F138-4A5C-976F-8EAC2B608ADB}">
              <a16:predDERef xmlns:a16="http://schemas.microsoft.com/office/drawing/2014/main" pred="{00000000-0008-0000-0500-00000A000000}"/>
            </a:ext>
          </a:extLst>
        </xdr:cNvPr>
        <xdr:cNvPicPr>
          <a:picLocks noChangeAspect="1"/>
        </xdr:cNvPicPr>
      </xdr:nvPicPr>
      <xdr:blipFill>
        <a:blip xmlns:r="http://schemas.openxmlformats.org/officeDocument/2006/relationships" r:embed="rId2"/>
        <a:stretch>
          <a:fillRect/>
        </a:stretch>
      </xdr:blipFill>
      <xdr:spPr>
        <a:xfrm>
          <a:off x="76200" y="104775"/>
          <a:ext cx="7820025" cy="1038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3736</xdr:colOff>
      <xdr:row>9</xdr:row>
      <xdr:rowOff>21167</xdr:rowOff>
    </xdr:from>
    <xdr:to>
      <xdr:col>1</xdr:col>
      <xdr:colOff>1178487</xdr:colOff>
      <xdr:row>9</xdr:row>
      <xdr:rowOff>374651</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236569" y="1312334"/>
          <a:ext cx="1174751" cy="353484"/>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116417</xdr:colOff>
      <xdr:row>57</xdr:row>
      <xdr:rowOff>95251</xdr:rowOff>
    </xdr:from>
    <xdr:to>
      <xdr:col>1</xdr:col>
      <xdr:colOff>1291168</xdr:colOff>
      <xdr:row>57</xdr:row>
      <xdr:rowOff>438151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116417" y="65284351"/>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66675</xdr:colOff>
      <xdr:row>0</xdr:row>
      <xdr:rowOff>0</xdr:rowOff>
    </xdr:from>
    <xdr:to>
      <xdr:col>3</xdr:col>
      <xdr:colOff>1371600</xdr:colOff>
      <xdr:row>4</xdr:row>
      <xdr:rowOff>44450</xdr:rowOff>
    </xdr:to>
    <xdr:pic>
      <xdr:nvPicPr>
        <xdr:cNvPr id="9" name="Picture 4">
          <a:extLst>
            <a:ext uri="{FF2B5EF4-FFF2-40B4-BE49-F238E27FC236}">
              <a16:creationId xmlns:a16="http://schemas.microsoft.com/office/drawing/2014/main" id="{DD730507-381F-BE1C-7E4B-F7022A6364A5}"/>
            </a:ext>
            <a:ext uri="{147F2762-F138-4A5C-976F-8EAC2B608ADB}">
              <a16:predDERef xmlns:a16="http://schemas.microsoft.com/office/drawing/2014/main" pred="{00000000-0008-0000-0700-000004000000}"/>
            </a:ext>
          </a:extLst>
        </xdr:cNvPr>
        <xdr:cNvPicPr>
          <a:picLocks noChangeAspect="1"/>
        </xdr:cNvPicPr>
      </xdr:nvPicPr>
      <xdr:blipFill>
        <a:blip xmlns:r="http://schemas.openxmlformats.org/officeDocument/2006/relationships" r:embed="rId2"/>
        <a:stretch>
          <a:fillRect/>
        </a:stretch>
      </xdr:blipFill>
      <xdr:spPr>
        <a:xfrm>
          <a:off x="66675" y="0"/>
          <a:ext cx="8982075" cy="1190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28575</xdr:colOff>
      <xdr:row>10</xdr:row>
      <xdr:rowOff>19050</xdr:rowOff>
    </xdr:from>
    <xdr:to>
      <xdr:col>10</xdr:col>
      <xdr:colOff>1009650</xdr:colOff>
      <xdr:row>31</xdr:row>
      <xdr:rowOff>47625</xdr:rowOff>
    </xdr:to>
    <xdr:grpSp>
      <xdr:nvGrpSpPr>
        <xdr:cNvPr id="317604" name="Group 37">
          <a:extLst>
            <a:ext uri="{FF2B5EF4-FFF2-40B4-BE49-F238E27FC236}">
              <a16:creationId xmlns:a16="http://schemas.microsoft.com/office/drawing/2014/main" id="{00000000-0008-0000-0600-0000A4D80400}"/>
            </a:ext>
          </a:extLst>
        </xdr:cNvPr>
        <xdr:cNvGrpSpPr>
          <a:grpSpLocks/>
        </xdr:cNvGrpSpPr>
      </xdr:nvGrpSpPr>
      <xdr:grpSpPr bwMode="auto">
        <a:xfrm>
          <a:off x="28575" y="2540000"/>
          <a:ext cx="9134475" cy="3895725"/>
          <a:chOff x="19050" y="3262313"/>
          <a:chExt cx="8170069" cy="4029075"/>
        </a:xfrm>
      </xdr:grpSpPr>
      <xdr:pic>
        <xdr:nvPicPr>
          <xdr:cNvPr id="317636" name="Picture 1">
            <a:extLst>
              <a:ext uri="{FF2B5EF4-FFF2-40B4-BE49-F238E27FC236}">
                <a16:creationId xmlns:a16="http://schemas.microsoft.com/office/drawing/2014/main" id="{00000000-0008-0000-0600-0000C4D8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262313"/>
            <a:ext cx="8170069" cy="402907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37" name="Group 17">
            <a:extLst>
              <a:ext uri="{FF2B5EF4-FFF2-40B4-BE49-F238E27FC236}">
                <a16:creationId xmlns:a16="http://schemas.microsoft.com/office/drawing/2014/main" id="{00000000-0008-0000-0600-0000C5D80400}"/>
              </a:ext>
            </a:extLst>
          </xdr:cNvPr>
          <xdr:cNvGrpSpPr>
            <a:grpSpLocks/>
          </xdr:cNvGrpSpPr>
        </xdr:nvGrpSpPr>
        <xdr:grpSpPr bwMode="auto">
          <a:xfrm>
            <a:off x="3131344" y="3262313"/>
            <a:ext cx="1759744" cy="3295650"/>
            <a:chOff x="3626770" y="2788537"/>
            <a:chExt cx="1656000" cy="3285058"/>
          </a:xfrm>
        </xdr:grpSpPr>
        <xdr:cxnSp macro="">
          <xdr:nvCxnSpPr>
            <xdr:cNvPr id="9" name="Straight Arrow Connector 8">
              <a:extLst>
                <a:ext uri="{FF2B5EF4-FFF2-40B4-BE49-F238E27FC236}">
                  <a16:creationId xmlns:a16="http://schemas.microsoft.com/office/drawing/2014/main" id="{00000000-0008-0000-0600-000009000000}"/>
                </a:ext>
              </a:extLst>
            </xdr:cNvPr>
            <xdr:cNvCxnSpPr>
              <a:stCxn id="203910" idx="0"/>
              <a:endCxn id="10" idx="0"/>
            </xdr:cNvCxnSpPr>
          </xdr:nvCxnSpPr>
          <xdr:spPr bwMode="auto">
            <a:xfrm rot="16200000" flipH="1" flipV="1">
              <a:off x="3061695" y="4190215"/>
              <a:ext cx="2886294" cy="8293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 name="Oval 9">
              <a:extLst>
                <a:ext uri="{FF2B5EF4-FFF2-40B4-BE49-F238E27FC236}">
                  <a16:creationId xmlns:a16="http://schemas.microsoft.com/office/drawing/2014/main" id="{00000000-0008-0000-0600-00000A000000}"/>
                </a:ext>
              </a:extLst>
            </xdr:cNvPr>
            <xdr:cNvSpPr/>
          </xdr:nvSpPr>
          <xdr:spPr bwMode="auto">
            <a:xfrm>
              <a:off x="3625692" y="5674831"/>
              <a:ext cx="1658772" cy="39876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editAs="absolute">
    <xdr:from>
      <xdr:col>0</xdr:col>
      <xdr:colOff>523875</xdr:colOff>
      <xdr:row>34</xdr:row>
      <xdr:rowOff>66675</xdr:rowOff>
    </xdr:from>
    <xdr:to>
      <xdr:col>10</xdr:col>
      <xdr:colOff>304800</xdr:colOff>
      <xdr:row>60</xdr:row>
      <xdr:rowOff>0</xdr:rowOff>
    </xdr:to>
    <xdr:grpSp>
      <xdr:nvGrpSpPr>
        <xdr:cNvPr id="317605" name="Group 38">
          <a:extLst>
            <a:ext uri="{FF2B5EF4-FFF2-40B4-BE49-F238E27FC236}">
              <a16:creationId xmlns:a16="http://schemas.microsoft.com/office/drawing/2014/main" id="{00000000-0008-0000-0600-0000A5D80400}"/>
            </a:ext>
          </a:extLst>
        </xdr:cNvPr>
        <xdr:cNvGrpSpPr>
          <a:grpSpLocks/>
        </xdr:cNvGrpSpPr>
      </xdr:nvGrpSpPr>
      <xdr:grpSpPr bwMode="auto">
        <a:xfrm>
          <a:off x="523875" y="7026275"/>
          <a:ext cx="7934325" cy="4721225"/>
          <a:chOff x="0" y="7924800"/>
          <a:chExt cx="6972300" cy="4886325"/>
        </a:xfrm>
      </xdr:grpSpPr>
      <xdr:pic>
        <xdr:nvPicPr>
          <xdr:cNvPr id="317632" name="Picture 2">
            <a:extLst>
              <a:ext uri="{FF2B5EF4-FFF2-40B4-BE49-F238E27FC236}">
                <a16:creationId xmlns:a16="http://schemas.microsoft.com/office/drawing/2014/main" id="{00000000-0008-0000-0600-0000C0D8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7924800"/>
            <a:ext cx="6953250" cy="488632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6" name="Oval 5">
            <a:extLst>
              <a:ext uri="{FF2B5EF4-FFF2-40B4-BE49-F238E27FC236}">
                <a16:creationId xmlns:a16="http://schemas.microsoft.com/office/drawing/2014/main" id="{00000000-0008-0000-0600-000006000000}"/>
              </a:ext>
            </a:extLst>
          </xdr:cNvPr>
          <xdr:cNvSpPr/>
        </xdr:nvSpPr>
        <xdr:spPr bwMode="auto">
          <a:xfrm>
            <a:off x="0" y="9001125"/>
            <a:ext cx="774700" cy="333375"/>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7" name="Oval 6">
            <a:extLst>
              <a:ext uri="{FF2B5EF4-FFF2-40B4-BE49-F238E27FC236}">
                <a16:creationId xmlns:a16="http://schemas.microsoft.com/office/drawing/2014/main" id="{00000000-0008-0000-0600-000007000000}"/>
              </a:ext>
            </a:extLst>
          </xdr:cNvPr>
          <xdr:cNvSpPr/>
        </xdr:nvSpPr>
        <xdr:spPr bwMode="auto">
          <a:xfrm>
            <a:off x="17409" y="8677275"/>
            <a:ext cx="687655" cy="3238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12" name="Oval 11">
            <a:extLst>
              <a:ext uri="{FF2B5EF4-FFF2-40B4-BE49-F238E27FC236}">
                <a16:creationId xmlns:a16="http://schemas.microsoft.com/office/drawing/2014/main" id="{00000000-0008-0000-0600-00000C000000}"/>
              </a:ext>
            </a:extLst>
          </xdr:cNvPr>
          <xdr:cNvSpPr/>
        </xdr:nvSpPr>
        <xdr:spPr bwMode="auto">
          <a:xfrm>
            <a:off x="113158" y="9953625"/>
            <a:ext cx="1714785" cy="2095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clientData/>
  </xdr:twoCellAnchor>
  <xdr:twoCellAnchor editAs="absolute">
    <xdr:from>
      <xdr:col>0</xdr:col>
      <xdr:colOff>0</xdr:colOff>
      <xdr:row>141</xdr:row>
      <xdr:rowOff>28575</xdr:rowOff>
    </xdr:from>
    <xdr:to>
      <xdr:col>10</xdr:col>
      <xdr:colOff>1019175</xdr:colOff>
      <xdr:row>163</xdr:row>
      <xdr:rowOff>47625</xdr:rowOff>
    </xdr:to>
    <xdr:grpSp>
      <xdr:nvGrpSpPr>
        <xdr:cNvPr id="317606" name="Group 39">
          <a:extLst>
            <a:ext uri="{FF2B5EF4-FFF2-40B4-BE49-F238E27FC236}">
              <a16:creationId xmlns:a16="http://schemas.microsoft.com/office/drawing/2014/main" id="{00000000-0008-0000-0600-0000A6D80400}"/>
            </a:ext>
          </a:extLst>
        </xdr:cNvPr>
        <xdr:cNvGrpSpPr>
          <a:grpSpLocks/>
        </xdr:cNvGrpSpPr>
      </xdr:nvGrpSpPr>
      <xdr:grpSpPr bwMode="auto">
        <a:xfrm>
          <a:off x="0" y="27384375"/>
          <a:ext cx="9172575" cy="4070350"/>
          <a:chOff x="0" y="28984575"/>
          <a:chExt cx="8208169" cy="4210050"/>
        </a:xfrm>
      </xdr:grpSpPr>
      <xdr:pic>
        <xdr:nvPicPr>
          <xdr:cNvPr id="317628" name="Picture 7">
            <a:extLst>
              <a:ext uri="{FF2B5EF4-FFF2-40B4-BE49-F238E27FC236}">
                <a16:creationId xmlns:a16="http://schemas.microsoft.com/office/drawing/2014/main" id="{00000000-0008-0000-0600-0000BCD8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479875"/>
            <a:ext cx="8208169" cy="3714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9" name="Group 31">
            <a:extLst>
              <a:ext uri="{FF2B5EF4-FFF2-40B4-BE49-F238E27FC236}">
                <a16:creationId xmlns:a16="http://schemas.microsoft.com/office/drawing/2014/main" id="{00000000-0008-0000-0600-0000BDD80400}"/>
              </a:ext>
            </a:extLst>
          </xdr:cNvPr>
          <xdr:cNvGrpSpPr>
            <a:grpSpLocks/>
          </xdr:cNvGrpSpPr>
        </xdr:nvGrpSpPr>
        <xdr:grpSpPr bwMode="auto">
          <a:xfrm>
            <a:off x="3198019" y="28984575"/>
            <a:ext cx="1928812" cy="4038600"/>
            <a:chOff x="-5802485" y="15902565"/>
            <a:chExt cx="2168377" cy="4040345"/>
          </a:xfrm>
        </xdr:grpSpPr>
        <xdr:sp macro="" textlink="">
          <xdr:nvSpPr>
            <xdr:cNvPr id="20" name="Oval 19">
              <a:extLst>
                <a:ext uri="{FF2B5EF4-FFF2-40B4-BE49-F238E27FC236}">
                  <a16:creationId xmlns:a16="http://schemas.microsoft.com/office/drawing/2014/main" id="{00000000-0008-0000-0600-000014000000}"/>
                </a:ext>
              </a:extLst>
            </xdr:cNvPr>
            <xdr:cNvSpPr/>
          </xdr:nvSpPr>
          <xdr:spPr bwMode="auto">
            <a:xfrm>
              <a:off x="-5799817" y="19618920"/>
              <a:ext cx="1635405" cy="32399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21" name="Straight Arrow Connector 20">
              <a:extLst>
                <a:ext uri="{FF2B5EF4-FFF2-40B4-BE49-F238E27FC236}">
                  <a16:creationId xmlns:a16="http://schemas.microsoft.com/office/drawing/2014/main" id="{00000000-0008-0000-0600-000015000000}"/>
                </a:ext>
              </a:extLst>
            </xdr:cNvPr>
            <xdr:cNvCxnSpPr/>
          </xdr:nvCxnSpPr>
          <xdr:spPr bwMode="auto">
            <a:xfrm rot="5400000">
              <a:off x="-6171262" y="17076846"/>
              <a:ext cx="3716355" cy="1367794"/>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absolute">
    <xdr:from>
      <xdr:col>0</xdr:col>
      <xdr:colOff>0</xdr:colOff>
      <xdr:row>62</xdr:row>
      <xdr:rowOff>0</xdr:rowOff>
    </xdr:from>
    <xdr:to>
      <xdr:col>10</xdr:col>
      <xdr:colOff>933450</xdr:colOff>
      <xdr:row>88</xdr:row>
      <xdr:rowOff>142875</xdr:rowOff>
    </xdr:to>
    <xdr:grpSp>
      <xdr:nvGrpSpPr>
        <xdr:cNvPr id="317607" name="Group 39">
          <a:extLst>
            <a:ext uri="{FF2B5EF4-FFF2-40B4-BE49-F238E27FC236}">
              <a16:creationId xmlns:a16="http://schemas.microsoft.com/office/drawing/2014/main" id="{00000000-0008-0000-0600-0000A7D80400}"/>
            </a:ext>
          </a:extLst>
        </xdr:cNvPr>
        <xdr:cNvGrpSpPr>
          <a:grpSpLocks/>
        </xdr:cNvGrpSpPr>
      </xdr:nvGrpSpPr>
      <xdr:grpSpPr bwMode="auto">
        <a:xfrm>
          <a:off x="0" y="12115800"/>
          <a:ext cx="9086850" cy="4930775"/>
          <a:chOff x="0" y="13244512"/>
          <a:chExt cx="8120063" cy="5091113"/>
        </a:xfrm>
      </xdr:grpSpPr>
      <xdr:pic>
        <xdr:nvPicPr>
          <xdr:cNvPr id="317624" name="Picture 3">
            <a:extLst>
              <a:ext uri="{FF2B5EF4-FFF2-40B4-BE49-F238E27FC236}">
                <a16:creationId xmlns:a16="http://schemas.microsoft.com/office/drawing/2014/main" id="{00000000-0008-0000-0600-0000B8D8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3535025"/>
            <a:ext cx="8120063" cy="48006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5" name="Group 17">
            <a:extLst>
              <a:ext uri="{FF2B5EF4-FFF2-40B4-BE49-F238E27FC236}">
                <a16:creationId xmlns:a16="http://schemas.microsoft.com/office/drawing/2014/main" id="{00000000-0008-0000-0600-0000B9D80400}"/>
              </a:ext>
            </a:extLst>
          </xdr:cNvPr>
          <xdr:cNvGrpSpPr>
            <a:grpSpLocks/>
          </xdr:cNvGrpSpPr>
        </xdr:nvGrpSpPr>
        <xdr:grpSpPr bwMode="auto">
          <a:xfrm>
            <a:off x="2950369" y="13244512"/>
            <a:ext cx="1719262" cy="4626768"/>
            <a:chOff x="4170938" y="14195864"/>
            <a:chExt cx="1619250" cy="4450740"/>
          </a:xfrm>
        </xdr:grpSpPr>
        <xdr:cxnSp macro="">
          <xdr:nvCxnSpPr>
            <xdr:cNvPr id="25" name="Straight Arrow Connector 24">
              <a:extLst>
                <a:ext uri="{FF2B5EF4-FFF2-40B4-BE49-F238E27FC236}">
                  <a16:creationId xmlns:a16="http://schemas.microsoft.com/office/drawing/2014/main" id="{00000000-0008-0000-0600-000019000000}"/>
                </a:ext>
              </a:extLst>
            </xdr:cNvPr>
            <xdr:cNvCxnSpPr>
              <a:endCxn id="26" idx="0"/>
            </xdr:cNvCxnSpPr>
          </xdr:nvCxnSpPr>
          <xdr:spPr bwMode="auto">
            <a:xfrm rot="16200000" flipH="1">
              <a:off x="2754656" y="16250818"/>
              <a:ext cx="4284097" cy="17418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6" name="Oval 25">
              <a:extLst>
                <a:ext uri="{FF2B5EF4-FFF2-40B4-BE49-F238E27FC236}">
                  <a16:creationId xmlns:a16="http://schemas.microsoft.com/office/drawing/2014/main" id="{00000000-0008-0000-0600-00001A000000}"/>
                </a:ext>
              </a:extLst>
            </xdr:cNvPr>
            <xdr:cNvSpPr/>
          </xdr:nvSpPr>
          <xdr:spPr bwMode="auto">
            <a:xfrm>
              <a:off x="4170919" y="18479961"/>
              <a:ext cx="1617465" cy="164773"/>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xdr:from>
      <xdr:col>0</xdr:col>
      <xdr:colOff>0</xdr:colOff>
      <xdr:row>201</xdr:row>
      <xdr:rowOff>38100</xdr:rowOff>
    </xdr:from>
    <xdr:to>
      <xdr:col>9</xdr:col>
      <xdr:colOff>38100</xdr:colOff>
      <xdr:row>202</xdr:row>
      <xdr:rowOff>57150</xdr:rowOff>
    </xdr:to>
    <xdr:pic>
      <xdr:nvPicPr>
        <xdr:cNvPr id="317608" name="Picture 4">
          <a:extLst>
            <a:ext uri="{FF2B5EF4-FFF2-40B4-BE49-F238E27FC236}">
              <a16:creationId xmlns:a16="http://schemas.microsoft.com/office/drawing/2014/main" id="{00000000-0008-0000-0600-0000A8D80400}"/>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43567350"/>
          <a:ext cx="68389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absolute">
    <xdr:from>
      <xdr:col>0</xdr:col>
      <xdr:colOff>190500</xdr:colOff>
      <xdr:row>206</xdr:row>
      <xdr:rowOff>419100</xdr:rowOff>
    </xdr:from>
    <xdr:to>
      <xdr:col>10</xdr:col>
      <xdr:colOff>819150</xdr:colOff>
      <xdr:row>226</xdr:row>
      <xdr:rowOff>142875</xdr:rowOff>
    </xdr:to>
    <xdr:grpSp>
      <xdr:nvGrpSpPr>
        <xdr:cNvPr id="317609" name="Group 42">
          <a:extLst>
            <a:ext uri="{FF2B5EF4-FFF2-40B4-BE49-F238E27FC236}">
              <a16:creationId xmlns:a16="http://schemas.microsoft.com/office/drawing/2014/main" id="{00000000-0008-0000-0600-0000A9D80400}"/>
            </a:ext>
          </a:extLst>
        </xdr:cNvPr>
        <xdr:cNvGrpSpPr>
          <a:grpSpLocks/>
        </xdr:cNvGrpSpPr>
      </xdr:nvGrpSpPr>
      <xdr:grpSpPr bwMode="auto">
        <a:xfrm>
          <a:off x="190500" y="43986450"/>
          <a:ext cx="8782050" cy="3667125"/>
          <a:chOff x="0" y="45886687"/>
          <a:chExt cx="7818728" cy="3789994"/>
        </a:xfrm>
      </xdr:grpSpPr>
      <xdr:pic>
        <xdr:nvPicPr>
          <xdr:cNvPr id="317621" name="Picture 2071">
            <a:extLst>
              <a:ext uri="{FF2B5EF4-FFF2-40B4-BE49-F238E27FC236}">
                <a16:creationId xmlns:a16="http://schemas.microsoft.com/office/drawing/2014/main" id="{00000000-0008-0000-0600-0000B5D80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45974348"/>
            <a:ext cx="7818728" cy="3702333"/>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50" name="Oval 49">
            <a:extLst>
              <a:ext uri="{FF2B5EF4-FFF2-40B4-BE49-F238E27FC236}">
                <a16:creationId xmlns:a16="http://schemas.microsoft.com/office/drawing/2014/main" id="{00000000-0008-0000-0600-000032000000}"/>
              </a:ext>
            </a:extLst>
          </xdr:cNvPr>
          <xdr:cNvSpPr/>
        </xdr:nvSpPr>
        <xdr:spPr bwMode="auto">
          <a:xfrm>
            <a:off x="4972360" y="49229119"/>
            <a:ext cx="2767303" cy="352336"/>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51" name="Straight Arrow Connector 50">
            <a:extLst>
              <a:ext uri="{FF2B5EF4-FFF2-40B4-BE49-F238E27FC236}">
                <a16:creationId xmlns:a16="http://schemas.microsoft.com/office/drawing/2014/main" id="{00000000-0008-0000-0600-000033000000}"/>
              </a:ext>
            </a:extLst>
          </xdr:cNvPr>
          <xdr:cNvCxnSpPr>
            <a:endCxn id="50" idx="0"/>
          </xdr:cNvCxnSpPr>
        </xdr:nvCxnSpPr>
        <xdr:spPr bwMode="auto">
          <a:xfrm rot="16200000" flipH="1">
            <a:off x="4091801" y="46969303"/>
            <a:ext cx="3342432" cy="1177202"/>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0</xdr:colOff>
      <xdr:row>99</xdr:row>
      <xdr:rowOff>66675</xdr:rowOff>
    </xdr:from>
    <xdr:to>
      <xdr:col>10</xdr:col>
      <xdr:colOff>476250</xdr:colOff>
      <xdr:row>127</xdr:row>
      <xdr:rowOff>104775</xdr:rowOff>
    </xdr:to>
    <xdr:grpSp>
      <xdr:nvGrpSpPr>
        <xdr:cNvPr id="317610" name="Group 35">
          <a:extLst>
            <a:ext uri="{FF2B5EF4-FFF2-40B4-BE49-F238E27FC236}">
              <a16:creationId xmlns:a16="http://schemas.microsoft.com/office/drawing/2014/main" id="{00000000-0008-0000-0600-0000AAD80400}"/>
            </a:ext>
          </a:extLst>
        </xdr:cNvPr>
        <xdr:cNvGrpSpPr>
          <a:grpSpLocks/>
        </xdr:cNvGrpSpPr>
      </xdr:nvGrpSpPr>
      <xdr:grpSpPr bwMode="auto">
        <a:xfrm>
          <a:off x="0" y="19688175"/>
          <a:ext cx="8629650" cy="5194300"/>
          <a:chOff x="0" y="21012150"/>
          <a:chExt cx="7686675" cy="5372100"/>
        </a:xfrm>
      </xdr:grpSpPr>
      <xdr:pic>
        <xdr:nvPicPr>
          <xdr:cNvPr id="317613" name="Picture 1">
            <a:extLst>
              <a:ext uri="{FF2B5EF4-FFF2-40B4-BE49-F238E27FC236}">
                <a16:creationId xmlns:a16="http://schemas.microsoft.com/office/drawing/2014/main" id="{00000000-0008-0000-0600-0000ADD80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1012150"/>
            <a:ext cx="7686675" cy="53721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pic>
        <xdr:nvPicPr>
          <xdr:cNvPr id="317614" name="Picture 195">
            <a:extLst>
              <a:ext uri="{FF2B5EF4-FFF2-40B4-BE49-F238E27FC236}">
                <a16:creationId xmlns:a16="http://schemas.microsoft.com/office/drawing/2014/main" id="{00000000-0008-0000-0600-0000AED804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010400" y="23193375"/>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5" name="Picture 196">
            <a:extLst>
              <a:ext uri="{FF2B5EF4-FFF2-40B4-BE49-F238E27FC236}">
                <a16:creationId xmlns:a16="http://schemas.microsoft.com/office/drawing/2014/main" id="{00000000-0008-0000-0600-0000AFD804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95525"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6" name="Picture 197">
            <a:extLst>
              <a:ext uri="{FF2B5EF4-FFF2-40B4-BE49-F238E27FC236}">
                <a16:creationId xmlns:a16="http://schemas.microsoft.com/office/drawing/2014/main" id="{00000000-0008-0000-0600-0000B0D804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581400"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7" name="Picture 198">
            <a:extLst>
              <a:ext uri="{FF2B5EF4-FFF2-40B4-BE49-F238E27FC236}">
                <a16:creationId xmlns:a16="http://schemas.microsoft.com/office/drawing/2014/main" id="{00000000-0008-0000-0600-0000B1D804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b="26584"/>
          <a:stretch>
            <a:fillRect/>
          </a:stretch>
        </xdr:blipFill>
        <xdr:spPr bwMode="auto">
          <a:xfrm>
            <a:off x="2352675" y="24345900"/>
            <a:ext cx="200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8" name="Picture 1365">
            <a:extLst>
              <a:ext uri="{FF2B5EF4-FFF2-40B4-BE49-F238E27FC236}">
                <a16:creationId xmlns:a16="http://schemas.microsoft.com/office/drawing/2014/main" id="{00000000-0008-0000-0600-0000B2D804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476625" y="24393525"/>
            <a:ext cx="333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9" name="Picture 1063">
            <a:extLst>
              <a:ext uri="{FF2B5EF4-FFF2-40B4-BE49-F238E27FC236}">
                <a16:creationId xmlns:a16="http://schemas.microsoft.com/office/drawing/2014/main" id="{00000000-0008-0000-0600-0000B3D804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324225" y="24974550"/>
            <a:ext cx="3333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20" name="Picture 1021">
            <a:extLst>
              <a:ext uri="{FF2B5EF4-FFF2-40B4-BE49-F238E27FC236}">
                <a16:creationId xmlns:a16="http://schemas.microsoft.com/office/drawing/2014/main" id="{00000000-0008-0000-0600-0000B4D8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296025" y="25908000"/>
            <a:ext cx="304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0</xdr:col>
      <xdr:colOff>47625</xdr:colOff>
      <xdr:row>130</xdr:row>
      <xdr:rowOff>47625</xdr:rowOff>
    </xdr:from>
    <xdr:to>
      <xdr:col>6</xdr:col>
      <xdr:colOff>676275</xdr:colOff>
      <xdr:row>141</xdr:row>
      <xdr:rowOff>142875</xdr:rowOff>
    </xdr:to>
    <xdr:pic>
      <xdr:nvPicPr>
        <xdr:cNvPr id="317611" name="Picture 6">
          <a:extLst>
            <a:ext uri="{FF2B5EF4-FFF2-40B4-BE49-F238E27FC236}">
              <a16:creationId xmlns:a16="http://schemas.microsoft.com/office/drawing/2014/main" id="{00000000-0008-0000-0600-0000ABD8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7625" y="26136600"/>
          <a:ext cx="4286250" cy="2190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9525</xdr:colOff>
      <xdr:row>167</xdr:row>
      <xdr:rowOff>161925</xdr:rowOff>
    </xdr:from>
    <xdr:to>
      <xdr:col>9</xdr:col>
      <xdr:colOff>152400</xdr:colOff>
      <xdr:row>181</xdr:row>
      <xdr:rowOff>47625</xdr:rowOff>
    </xdr:to>
    <xdr:pic>
      <xdr:nvPicPr>
        <xdr:cNvPr id="317612" name="Picture 8">
          <a:extLst>
            <a:ext uri="{FF2B5EF4-FFF2-40B4-BE49-F238E27FC236}">
              <a16:creationId xmlns:a16="http://schemas.microsoft.com/office/drawing/2014/main" id="{00000000-0008-0000-0600-0000ACD80400}"/>
            </a:ext>
          </a:extLst>
        </xdr:cNvPr>
        <xdr:cNvPicPr>
          <a:picLocks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525" y="33327975"/>
          <a:ext cx="6943725" cy="27622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105834</xdr:colOff>
      <xdr:row>27</xdr:row>
      <xdr:rowOff>74081</xdr:rowOff>
    </xdr:from>
    <xdr:to>
      <xdr:col>1</xdr:col>
      <xdr:colOff>1280585</xdr:colOff>
      <xdr:row>28</xdr:row>
      <xdr:rowOff>47624</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05834" y="10018181"/>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2116</xdr:colOff>
      <xdr:row>4</xdr:row>
      <xdr:rowOff>125942</xdr:rowOff>
    </xdr:from>
    <xdr:to>
      <xdr:col>1</xdr:col>
      <xdr:colOff>1176867</xdr:colOff>
      <xdr:row>4</xdr:row>
      <xdr:rowOff>468843</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266699" y="1268942"/>
          <a:ext cx="1174751" cy="342901"/>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152400</xdr:colOff>
      <xdr:row>1</xdr:row>
      <xdr:rowOff>28575</xdr:rowOff>
    </xdr:from>
    <xdr:to>
      <xdr:col>3</xdr:col>
      <xdr:colOff>990600</xdr:colOff>
      <xdr:row>4</xdr:row>
      <xdr:rowOff>19050</xdr:rowOff>
    </xdr:to>
    <xdr:pic>
      <xdr:nvPicPr>
        <xdr:cNvPr id="8" name="Picture 4">
          <a:extLst>
            <a:ext uri="{FF2B5EF4-FFF2-40B4-BE49-F238E27FC236}">
              <a16:creationId xmlns:a16="http://schemas.microsoft.com/office/drawing/2014/main" id="{A798E32E-0A03-7B03-C743-A3BF045EA654}"/>
            </a:ext>
            <a:ext uri="{147F2762-F138-4A5C-976F-8EAC2B608ADB}">
              <a16:predDERef xmlns:a16="http://schemas.microsoft.com/office/drawing/2014/main" pred="{00000000-0008-0000-0800-000004000000}"/>
            </a:ext>
          </a:extLst>
        </xdr:cNvPr>
        <xdr:cNvPicPr>
          <a:picLocks noChangeAspect="1"/>
        </xdr:cNvPicPr>
      </xdr:nvPicPr>
      <xdr:blipFill>
        <a:blip xmlns:r="http://schemas.openxmlformats.org/officeDocument/2006/relationships" r:embed="rId2"/>
        <a:stretch>
          <a:fillRect/>
        </a:stretch>
      </xdr:blipFill>
      <xdr:spPr>
        <a:xfrm>
          <a:off x="152400" y="28575"/>
          <a:ext cx="8553450" cy="11334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2" Type="http://schemas.openxmlformats.org/officeDocument/2006/relationships/hyperlink" Target="http://www.comlaw.gov.au/Series/F2008L02309"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comlaw.gov.au/Series/F2008L0230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4.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4.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5.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5.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oscar.gov.au/"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048576"/>
  <sheetViews>
    <sheetView showRowColHeaders="0" tabSelected="1" zoomScaleNormal="100" workbookViewId="0"/>
  </sheetViews>
  <sheetFormatPr defaultColWidth="0" defaultRowHeight="12.5" zeroHeight="1" x14ac:dyDescent="0.25"/>
  <cols>
    <col min="1" max="1" width="4.54296875" style="184" customWidth="1"/>
    <col min="2" max="2" width="150.54296875" style="184" customWidth="1"/>
    <col min="3" max="3" width="4.453125" style="184" customWidth="1"/>
    <col min="4" max="16384" width="9.08984375" style="184" hidden="1"/>
  </cols>
  <sheetData>
    <row r="1" spans="2:2" ht="129.75" customHeight="1" x14ac:dyDescent="0.45">
      <c r="B1" s="628" t="s">
        <v>0</v>
      </c>
    </row>
    <row r="2" spans="2:2" x14ac:dyDescent="0.25">
      <c r="B2" s="464"/>
    </row>
    <row r="3" spans="2:2" ht="409.5" customHeight="1" x14ac:dyDescent="0.25">
      <c r="B3" s="614" t="s">
        <v>446</v>
      </c>
    </row>
    <row r="4" spans="2:2" ht="45.9" customHeight="1" x14ac:dyDescent="0.25">
      <c r="B4" s="624" t="s">
        <v>447</v>
      </c>
    </row>
    <row r="1048576" ht="20.25" hidden="1" customHeight="1" x14ac:dyDescent="0.25"/>
  </sheetData>
  <sheetProtection algorithmName="SHA-256" hashValue="ENKohIz6zp+uC61uMQEeTdCNaDUI8TXwg/JqBoY/Xkw=" saltValue="CJgal7FBe9zU/8HOUtqIjw==" spinCount="100000" sheet="1" objects="1" scenarios="1" selectLockedCells="1" selectUnlockedCells="1"/>
  <pageMargins left="0.70866141732283472" right="0.70866141732283472" top="0.74803149606299213" bottom="0.74803149606299213" header="0.31496062992125984" footer="0.31496062992125984"/>
  <pageSetup paperSize="9" scale="90" orientation="landscape" r:id="rId1"/>
  <headerFooter>
    <oddHeader>&amp;LNGER wastewater (domestic and commercial) calculator version 1.7 Sheet: 1&amp;R&amp;A</oddHeader>
    <oddFooter>&amp;L© Commonwealth of Australia (2016) Clean Energy Regulator.&amp;RISBN: 978-1-921299-79-7</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U173"/>
  <sheetViews>
    <sheetView showRowColHeaders="0" zoomScaleNormal="100" workbookViewId="0"/>
  </sheetViews>
  <sheetFormatPr defaultColWidth="0" defaultRowHeight="12.5" zeroHeight="1" x14ac:dyDescent="0.25"/>
  <cols>
    <col min="1" max="14" width="9.54296875" style="184" customWidth="1"/>
    <col min="15" max="15" width="13.08984375" style="184" customWidth="1"/>
    <col min="16" max="16" width="9.54296875" style="184" customWidth="1"/>
    <col min="17" max="18" width="9.54296875" style="289" hidden="1" customWidth="1"/>
    <col min="19" max="21" width="9.54296875" style="184" hidden="1" customWidth="1"/>
    <col min="22" max="16384" width="0" style="184" hidden="1"/>
  </cols>
  <sheetData>
    <row r="1" spans="2:15" s="184" customFormat="1" ht="111.15" customHeight="1" x14ac:dyDescent="0.25"/>
    <row r="2" spans="2:15" s="184" customFormat="1" ht="23.25" customHeight="1" x14ac:dyDescent="0.25">
      <c r="B2" s="936" t="s">
        <v>228</v>
      </c>
      <c r="C2" s="937"/>
      <c r="D2" s="937"/>
      <c r="E2" s="937"/>
      <c r="F2" s="937"/>
      <c r="G2" s="937"/>
      <c r="H2" s="937"/>
      <c r="I2" s="937"/>
      <c r="J2" s="937"/>
      <c r="K2" s="937"/>
      <c r="L2" s="937"/>
      <c r="M2" s="937"/>
      <c r="N2" s="937"/>
      <c r="O2" s="937"/>
    </row>
    <row r="3" spans="2:15" s="184" customFormat="1" ht="14.5" hidden="1" x14ac:dyDescent="0.25">
      <c r="B3" s="528"/>
      <c r="C3" s="938"/>
      <c r="D3" s="938"/>
      <c r="E3" s="939"/>
      <c r="F3" s="939"/>
      <c r="G3" s="939"/>
      <c r="H3" s="939"/>
      <c r="I3" s="939"/>
      <c r="J3" s="939"/>
      <c r="K3" s="939"/>
      <c r="L3" s="939"/>
      <c r="M3" s="939"/>
      <c r="N3" s="939"/>
    </row>
    <row r="4" spans="2:15" s="184" customFormat="1" ht="14.5" x14ac:dyDescent="0.25">
      <c r="B4" s="527"/>
      <c r="C4" s="940" t="s">
        <v>229</v>
      </c>
      <c r="D4" s="941"/>
      <c r="E4" s="941"/>
      <c r="F4" s="941"/>
      <c r="G4" s="941"/>
      <c r="H4" s="941"/>
      <c r="I4" s="941"/>
      <c r="J4" s="941"/>
      <c r="K4" s="941"/>
      <c r="L4" s="941"/>
      <c r="M4" s="941"/>
      <c r="N4" s="941"/>
    </row>
    <row r="5" spans="2:15" s="184" customFormat="1" ht="30.15" hidden="1" customHeight="1" x14ac:dyDescent="0.25">
      <c r="B5" s="527"/>
    </row>
    <row r="6" spans="2:15" s="184" customFormat="1" ht="21.15" customHeight="1" x14ac:dyDescent="0.35">
      <c r="B6" s="932" t="s">
        <v>230</v>
      </c>
      <c r="C6" s="932"/>
      <c r="D6" s="932"/>
      <c r="E6" s="932"/>
      <c r="F6" s="932"/>
      <c r="G6" s="932"/>
      <c r="H6" s="932"/>
      <c r="I6" s="932"/>
      <c r="J6" s="932"/>
      <c r="K6" s="932"/>
      <c r="L6" s="932"/>
      <c r="M6" s="932"/>
      <c r="N6" s="932"/>
      <c r="O6" s="932"/>
    </row>
    <row r="7" spans="2:15" s="184" customFormat="1" hidden="1" x14ac:dyDescent="0.25"/>
    <row r="8" spans="2:15" s="184" customFormat="1" ht="21" hidden="1" x14ac:dyDescent="0.5">
      <c r="F8" s="514"/>
      <c r="G8" s="514"/>
      <c r="H8" s="535"/>
    </row>
    <row r="9" spans="2:15" s="184" customFormat="1" hidden="1" x14ac:dyDescent="0.25"/>
    <row r="10" spans="2:15" s="184" customFormat="1" ht="18.5" hidden="1" x14ac:dyDescent="0.35">
      <c r="B10" s="515"/>
      <c r="E10" s="516"/>
    </row>
    <row r="11" spans="2:15" s="184" customFormat="1" x14ac:dyDescent="0.25"/>
    <row r="12" spans="2:15" s="184" customFormat="1" x14ac:dyDescent="0.25"/>
    <row r="13" spans="2:15" s="184" customFormat="1" x14ac:dyDescent="0.25"/>
    <row r="14" spans="2:15" s="184" customFormat="1" x14ac:dyDescent="0.25"/>
    <row r="15" spans="2:15" s="184" customFormat="1" x14ac:dyDescent="0.25"/>
    <row r="16" spans="2:15" s="184" customFormat="1" x14ac:dyDescent="0.25"/>
    <row r="17" s="184" customFormat="1" x14ac:dyDescent="0.25"/>
    <row r="18" s="184" customFormat="1" x14ac:dyDescent="0.25"/>
    <row r="19" s="184" customFormat="1" x14ac:dyDescent="0.25"/>
    <row r="20" s="184" customFormat="1" x14ac:dyDescent="0.25"/>
    <row r="21" s="184" customFormat="1" x14ac:dyDescent="0.25"/>
    <row r="22" s="184" customFormat="1" x14ac:dyDescent="0.25"/>
    <row r="23" s="184" customFormat="1" x14ac:dyDescent="0.25"/>
    <row r="24" s="184" customFormat="1" x14ac:dyDescent="0.25"/>
    <row r="25" s="184" customFormat="1" x14ac:dyDescent="0.25"/>
    <row r="26" s="184" customFormat="1" x14ac:dyDescent="0.25"/>
    <row r="27" s="184" customFormat="1" x14ac:dyDescent="0.25"/>
    <row r="28" s="184" customFormat="1" x14ac:dyDescent="0.25"/>
    <row r="29" s="184" customFormat="1" x14ac:dyDescent="0.25"/>
    <row r="30" s="184" customFormat="1" x14ac:dyDescent="0.25"/>
    <row r="31" s="184" customFormat="1" x14ac:dyDescent="0.25"/>
    <row r="32" s="184" customFormat="1" x14ac:dyDescent="0.25"/>
    <row r="33" spans="2:15" s="184" customFormat="1" x14ac:dyDescent="0.25"/>
    <row r="34" spans="2:15" s="184" customFormat="1" x14ac:dyDescent="0.25"/>
    <row r="35" spans="2:15" s="184" customFormat="1" x14ac:dyDescent="0.25"/>
    <row r="36" spans="2:15" s="184" customFormat="1" x14ac:dyDescent="0.25"/>
    <row r="37" spans="2:15" s="184" customFormat="1" x14ac:dyDescent="0.25"/>
    <row r="38" spans="2:15" s="184" customFormat="1" ht="51" customHeight="1" x14ac:dyDescent="0.25"/>
    <row r="39" spans="2:15" s="184" customFormat="1" ht="45.65" customHeight="1" x14ac:dyDescent="0.25"/>
    <row r="40" spans="2:15" s="184" customFormat="1" x14ac:dyDescent="0.25"/>
    <row r="41" spans="2:15" s="184" customFormat="1" x14ac:dyDescent="0.25"/>
    <row r="42" spans="2:15" s="184" customFormat="1" ht="19.5" customHeight="1" x14ac:dyDescent="0.35">
      <c r="B42" s="932" t="s">
        <v>231</v>
      </c>
      <c r="C42" s="932"/>
      <c r="D42" s="932"/>
      <c r="E42" s="932"/>
      <c r="F42" s="932"/>
      <c r="G42" s="932"/>
      <c r="H42" s="932"/>
      <c r="I42" s="932"/>
      <c r="J42" s="932"/>
      <c r="K42" s="932"/>
      <c r="L42" s="932"/>
      <c r="M42" s="932"/>
      <c r="N42" s="932"/>
      <c r="O42" s="932"/>
    </row>
    <row r="43" spans="2:15" s="184" customFormat="1" ht="18.75" customHeight="1" x14ac:dyDescent="0.35">
      <c r="B43" s="932" t="s">
        <v>232</v>
      </c>
      <c r="C43" s="932"/>
      <c r="D43" s="932"/>
      <c r="E43" s="932"/>
      <c r="F43" s="932"/>
      <c r="G43" s="932"/>
      <c r="H43" s="932"/>
      <c r="I43" s="932"/>
      <c r="J43" s="932"/>
      <c r="K43" s="932"/>
      <c r="L43" s="932"/>
      <c r="M43" s="932"/>
      <c r="N43" s="932"/>
      <c r="O43" s="932"/>
    </row>
    <row r="44" spans="2:15" s="184" customFormat="1" x14ac:dyDescent="0.25"/>
    <row r="45" spans="2:15" s="184" customFormat="1" hidden="1" x14ac:dyDescent="0.25"/>
    <row r="46" spans="2:15" s="184" customFormat="1" hidden="1" x14ac:dyDescent="0.25"/>
    <row r="47" spans="2:15" s="184" customFormat="1" hidden="1" x14ac:dyDescent="0.25"/>
    <row r="48" spans="2:15" s="184" customFormat="1" hidden="1" x14ac:dyDescent="0.25"/>
    <row r="49" spans="2:18" hidden="1" x14ac:dyDescent="0.25">
      <c r="Q49" s="184"/>
      <c r="R49" s="184"/>
    </row>
    <row r="50" spans="2:18" hidden="1" x14ac:dyDescent="0.25">
      <c r="Q50" s="184"/>
      <c r="R50" s="184"/>
    </row>
    <row r="51" spans="2:18" ht="15.5" hidden="1" x14ac:dyDescent="0.35">
      <c r="E51" s="516"/>
      <c r="Q51" s="184"/>
      <c r="R51" s="184"/>
    </row>
    <row r="52" spans="2:18" hidden="1" x14ac:dyDescent="0.25">
      <c r="Q52" s="184"/>
      <c r="R52" s="184"/>
    </row>
    <row r="53" spans="2:18" ht="19" hidden="1" thickBot="1" x14ac:dyDescent="0.4">
      <c r="C53" s="515"/>
      <c r="G53" s="516"/>
      <c r="Q53" s="184"/>
      <c r="R53" s="184"/>
    </row>
    <row r="54" spans="2:18" ht="30.15" customHeight="1" x14ac:dyDescent="0.25">
      <c r="B54" s="529" t="s">
        <v>233</v>
      </c>
      <c r="C54" s="942" t="s">
        <v>234</v>
      </c>
      <c r="D54" s="942"/>
      <c r="E54" s="942"/>
      <c r="F54" s="942"/>
      <c r="G54" s="942"/>
      <c r="H54" s="942"/>
      <c r="I54" s="942"/>
      <c r="J54" s="942"/>
      <c r="K54" s="942"/>
      <c r="L54" s="942"/>
      <c r="M54" s="942"/>
      <c r="N54" s="942"/>
      <c r="O54" s="531" t="s">
        <v>235</v>
      </c>
      <c r="Q54" s="184"/>
      <c r="R54" s="184"/>
    </row>
    <row r="55" spans="2:18" ht="30.15" customHeight="1" x14ac:dyDescent="0.25">
      <c r="B55" s="942">
        <v>1</v>
      </c>
      <c r="C55" s="760" t="s">
        <v>236</v>
      </c>
      <c r="D55" s="760"/>
      <c r="E55" s="760"/>
      <c r="F55" s="760"/>
      <c r="G55" s="760"/>
      <c r="H55" s="760"/>
      <c r="I55" s="760"/>
      <c r="J55" s="760"/>
      <c r="K55" s="760"/>
      <c r="L55" s="760"/>
      <c r="M55" s="760"/>
      <c r="N55" s="760"/>
      <c r="O55" s="532" t="str">
        <f>IF('Methane method 1'!$D$6=1,'Methane method 1'!$D$9,"-")</f>
        <v>-</v>
      </c>
      <c r="P55" s="536"/>
      <c r="Q55" s="184"/>
      <c r="R55" s="184"/>
    </row>
    <row r="56" spans="2:18" ht="30.15" customHeight="1" x14ac:dyDescent="0.25">
      <c r="B56" s="942"/>
      <c r="C56" s="760" t="s">
        <v>237</v>
      </c>
      <c r="D56" s="760"/>
      <c r="E56" s="760"/>
      <c r="F56" s="760"/>
      <c r="G56" s="760"/>
      <c r="H56" s="760"/>
      <c r="I56" s="760"/>
      <c r="J56" s="760"/>
      <c r="K56" s="760"/>
      <c r="L56" s="760"/>
      <c r="M56" s="760"/>
      <c r="N56" s="760"/>
      <c r="O56" s="530" t="str">
        <f>IF('Methane method 1'!$D$6=1,'Methane method 1'!$E$23,"-")</f>
        <v>-</v>
      </c>
      <c r="P56" s="536"/>
      <c r="Q56" s="184"/>
      <c r="R56" s="184"/>
    </row>
    <row r="57" spans="2:18" ht="30.15" customHeight="1" x14ac:dyDescent="0.25">
      <c r="B57" s="942"/>
      <c r="C57" s="760" t="s">
        <v>238</v>
      </c>
      <c r="D57" s="760"/>
      <c r="E57" s="760"/>
      <c r="F57" s="760"/>
      <c r="G57" s="760"/>
      <c r="H57" s="760"/>
      <c r="I57" s="760"/>
      <c r="J57" s="760"/>
      <c r="K57" s="760"/>
      <c r="L57" s="760"/>
      <c r="M57" s="760"/>
      <c r="N57" s="760"/>
      <c r="O57" s="530" t="str">
        <f>IF('Methane method 1'!$D$6=1,'Methane method 1'!$D$18,"-")</f>
        <v>-</v>
      </c>
      <c r="P57" s="536"/>
      <c r="Q57" s="184"/>
      <c r="R57" s="184"/>
    </row>
    <row r="58" spans="2:18" ht="30.15" customHeight="1" x14ac:dyDescent="0.25">
      <c r="B58" s="942"/>
      <c r="C58" s="760" t="s">
        <v>239</v>
      </c>
      <c r="D58" s="760"/>
      <c r="E58" s="760"/>
      <c r="F58" s="760"/>
      <c r="G58" s="760"/>
      <c r="H58" s="760"/>
      <c r="I58" s="760"/>
      <c r="J58" s="760"/>
      <c r="K58" s="760"/>
      <c r="L58" s="760"/>
      <c r="M58" s="760"/>
      <c r="N58" s="760"/>
      <c r="O58" s="530" t="str">
        <f>IF('Methane method 1'!$D$6=1,'Methane method 1'!$E$24,"-")</f>
        <v>-</v>
      </c>
      <c r="P58" s="536"/>
      <c r="Q58" s="184"/>
      <c r="R58" s="184"/>
    </row>
    <row r="59" spans="2:18" ht="30.15" customHeight="1" x14ac:dyDescent="0.25">
      <c r="B59" s="942"/>
      <c r="C59" s="760" t="s">
        <v>240</v>
      </c>
      <c r="D59" s="760"/>
      <c r="E59" s="760"/>
      <c r="F59" s="760"/>
      <c r="G59" s="760"/>
      <c r="H59" s="760"/>
      <c r="I59" s="760"/>
      <c r="J59" s="760"/>
      <c r="K59" s="760"/>
      <c r="L59" s="760"/>
      <c r="M59" s="760"/>
      <c r="N59" s="760"/>
      <c r="O59" s="530" t="str">
        <f>IF('Methane method 1'!$D$6=1,'Methane method 1'!$D$20,"-")</f>
        <v>-</v>
      </c>
      <c r="P59" s="536"/>
      <c r="Q59" s="184"/>
      <c r="R59" s="184"/>
    </row>
    <row r="60" spans="2:18" ht="30.15" customHeight="1" x14ac:dyDescent="0.25">
      <c r="B60" s="942"/>
      <c r="C60" s="814" t="s">
        <v>452</v>
      </c>
      <c r="D60" s="943"/>
      <c r="E60" s="943"/>
      <c r="F60" s="943"/>
      <c r="G60" s="943"/>
      <c r="H60" s="943"/>
      <c r="I60" s="943"/>
      <c r="J60" s="943"/>
      <c r="K60" s="943"/>
      <c r="L60" s="943"/>
      <c r="M60" s="943"/>
      <c r="N60" s="815"/>
      <c r="O60" s="530" t="str">
        <f>IF('Methane method 1'!$D$6=1,'Methane method 1'!$D$21,"-")</f>
        <v>-</v>
      </c>
      <c r="P60" s="536"/>
      <c r="Q60" s="184"/>
      <c r="R60" s="184"/>
    </row>
    <row r="61" spans="2:18" ht="30.15" customHeight="1" x14ac:dyDescent="0.25">
      <c r="B61" s="942"/>
      <c r="C61" s="760" t="s">
        <v>453</v>
      </c>
      <c r="D61" s="760"/>
      <c r="E61" s="760"/>
      <c r="F61" s="760"/>
      <c r="G61" s="760"/>
      <c r="H61" s="760"/>
      <c r="I61" s="760"/>
      <c r="J61" s="760"/>
      <c r="K61" s="760"/>
      <c r="L61" s="760"/>
      <c r="M61" s="760"/>
      <c r="N61" s="760"/>
      <c r="O61" s="530" t="str">
        <f>IF('Methane method 1'!$D$6=1,'Methane method 1'!$D$22,"-")</f>
        <v>-</v>
      </c>
      <c r="P61" s="536"/>
      <c r="Q61" s="184"/>
      <c r="R61" s="184"/>
    </row>
    <row r="62" spans="2:18" ht="30.15" customHeight="1" x14ac:dyDescent="0.25">
      <c r="B62" s="942"/>
      <c r="C62" s="760" t="s">
        <v>241</v>
      </c>
      <c r="D62" s="760"/>
      <c r="E62" s="760"/>
      <c r="F62" s="760"/>
      <c r="G62" s="760"/>
      <c r="H62" s="760"/>
      <c r="I62" s="760"/>
      <c r="J62" s="760"/>
      <c r="K62" s="760"/>
      <c r="L62" s="760"/>
      <c r="M62" s="760"/>
      <c r="N62" s="760"/>
      <c r="O62" s="530" t="str">
        <f>IF('Methane method 1'!$D$6=1,'Methane method 1'!$D$25*'Methane method 1'!$D$30,"-")</f>
        <v>-</v>
      </c>
      <c r="P62" s="536"/>
      <c r="Q62" s="184"/>
      <c r="R62" s="184"/>
    </row>
    <row r="63" spans="2:18" ht="30.15" customHeight="1" x14ac:dyDescent="0.25">
      <c r="B63" s="942"/>
      <c r="C63" s="760" t="s">
        <v>242</v>
      </c>
      <c r="D63" s="760"/>
      <c r="E63" s="760"/>
      <c r="F63" s="760"/>
      <c r="G63" s="760"/>
      <c r="H63" s="760"/>
      <c r="I63" s="760"/>
      <c r="J63" s="760"/>
      <c r="K63" s="760"/>
      <c r="L63" s="760"/>
      <c r="M63" s="760"/>
      <c r="N63" s="760"/>
      <c r="O63" s="530" t="str">
        <f>IF('Methane method 1'!$D$6=1,'Methane method 1'!$D$19,"-")</f>
        <v>-</v>
      </c>
      <c r="P63" s="536"/>
      <c r="Q63" s="184"/>
      <c r="R63" s="184"/>
    </row>
    <row r="64" spans="2:18" ht="30.15" customHeight="1" x14ac:dyDescent="0.25">
      <c r="B64" s="942"/>
      <c r="C64" s="760" t="s">
        <v>243</v>
      </c>
      <c r="D64" s="760"/>
      <c r="E64" s="760"/>
      <c r="F64" s="760"/>
      <c r="G64" s="760"/>
      <c r="H64" s="760"/>
      <c r="I64" s="760"/>
      <c r="J64" s="760"/>
      <c r="K64" s="760"/>
      <c r="L64" s="760"/>
      <c r="M64" s="760"/>
      <c r="N64" s="760"/>
      <c r="O64" s="530" t="str">
        <f>IF('Methane method 1'!$D$6=1,'Nitrogen Method 1 2 3'!$D$15,"-")</f>
        <v>-</v>
      </c>
      <c r="P64" s="536"/>
      <c r="Q64" s="184"/>
      <c r="R64" s="184"/>
    </row>
    <row r="65" spans="1:18" ht="30.15" customHeight="1" x14ac:dyDescent="0.25">
      <c r="B65" s="942"/>
      <c r="C65" s="760" t="s">
        <v>244</v>
      </c>
      <c r="D65" s="760"/>
      <c r="E65" s="760"/>
      <c r="F65" s="760"/>
      <c r="G65" s="760"/>
      <c r="H65" s="760"/>
      <c r="I65" s="760"/>
      <c r="J65" s="760"/>
      <c r="K65" s="760"/>
      <c r="L65" s="760"/>
      <c r="M65" s="760"/>
      <c r="N65" s="760"/>
      <c r="O65" s="530" t="str">
        <f>IF('Methane method 1'!$D$6=1,'Nitrogen Method 1 2 3'!$D$16,"-")</f>
        <v>-</v>
      </c>
      <c r="P65" s="536"/>
      <c r="Q65" s="184"/>
      <c r="R65" s="184"/>
    </row>
    <row r="66" spans="1:18" ht="30.15" customHeight="1" x14ac:dyDescent="0.25">
      <c r="B66" s="942"/>
      <c r="C66" s="760" t="s">
        <v>245</v>
      </c>
      <c r="D66" s="760"/>
      <c r="E66" s="760"/>
      <c r="F66" s="760"/>
      <c r="G66" s="760"/>
      <c r="H66" s="760"/>
      <c r="I66" s="760"/>
      <c r="J66" s="760"/>
      <c r="K66" s="760"/>
      <c r="L66" s="760"/>
      <c r="M66" s="760"/>
      <c r="N66" s="760"/>
      <c r="O66" s="530" t="str">
        <f>IF('Methane method 1'!$D$6=1,'Nitrogen Method 1 2 3'!$D$18,"-")</f>
        <v>-</v>
      </c>
      <c r="P66" s="536"/>
      <c r="Q66" s="184"/>
      <c r="R66" s="184"/>
    </row>
    <row r="67" spans="1:18" ht="30.15" customHeight="1" x14ac:dyDescent="0.25">
      <c r="B67" s="942"/>
      <c r="C67" s="760" t="s">
        <v>246</v>
      </c>
      <c r="D67" s="760"/>
      <c r="E67" s="760"/>
      <c r="F67" s="760"/>
      <c r="G67" s="760"/>
      <c r="H67" s="760"/>
      <c r="I67" s="760"/>
      <c r="J67" s="760"/>
      <c r="K67" s="760"/>
      <c r="L67" s="760"/>
      <c r="M67" s="760"/>
      <c r="N67" s="760"/>
      <c r="O67" s="530" t="str">
        <f>IF('Methane method 1'!$D$6=1,'Nitrogen Method 1 2 3'!$D$20,"-")</f>
        <v>-</v>
      </c>
      <c r="P67" s="536"/>
      <c r="Q67" s="184"/>
      <c r="R67" s="184"/>
    </row>
    <row r="68" spans="1:18" ht="30.15" customHeight="1" x14ac:dyDescent="0.25">
      <c r="B68" s="942"/>
      <c r="C68" s="760" t="s">
        <v>247</v>
      </c>
      <c r="D68" s="760"/>
      <c r="E68" s="760"/>
      <c r="F68" s="760"/>
      <c r="G68" s="760"/>
      <c r="H68" s="760"/>
      <c r="I68" s="760"/>
      <c r="J68" s="760"/>
      <c r="K68" s="760"/>
      <c r="L68" s="760"/>
      <c r="M68" s="760"/>
      <c r="N68" s="760"/>
      <c r="O68" s="530" t="str">
        <f>IF('Methane method 1'!$D$6=1,'Nitrogen Method 1 2 3'!$D$22,"-")</f>
        <v>-</v>
      </c>
      <c r="P68" s="536"/>
      <c r="Q68" s="184"/>
      <c r="R68" s="184"/>
    </row>
    <row r="69" spans="1:18" ht="30.15" customHeight="1" x14ac:dyDescent="0.25">
      <c r="B69" s="942"/>
      <c r="C69" s="760" t="s">
        <v>248</v>
      </c>
      <c r="D69" s="760"/>
      <c r="E69" s="760"/>
      <c r="F69" s="760"/>
      <c r="G69" s="760"/>
      <c r="H69" s="760"/>
      <c r="I69" s="760"/>
      <c r="J69" s="760"/>
      <c r="K69" s="760"/>
      <c r="L69" s="760"/>
      <c r="M69" s="760"/>
      <c r="N69" s="760"/>
      <c r="O69" s="530" t="str">
        <f>IF('Methane method 1'!$D$6=1,'Methane method 1'!$D$26*'Methane method 1'!$D$30,"-")</f>
        <v>-</v>
      </c>
      <c r="P69" s="536"/>
      <c r="Q69" s="184"/>
      <c r="R69" s="184"/>
    </row>
    <row r="70" spans="1:18" ht="30.15" customHeight="1" x14ac:dyDescent="0.25">
      <c r="B70" s="942"/>
      <c r="C70" s="760" t="s">
        <v>249</v>
      </c>
      <c r="D70" s="760"/>
      <c r="E70" s="760"/>
      <c r="F70" s="760"/>
      <c r="G70" s="760"/>
      <c r="H70" s="760"/>
      <c r="I70" s="760"/>
      <c r="J70" s="760"/>
      <c r="K70" s="760"/>
      <c r="L70" s="760"/>
      <c r="M70" s="760"/>
      <c r="N70" s="760"/>
      <c r="O70" s="530" t="str">
        <f>IF('Methane method 1'!$D$6=1,'Methane method 1'!$D$27*'Methane method 1'!$D$30,"-")</f>
        <v>-</v>
      </c>
      <c r="P70" s="536"/>
      <c r="Q70" s="184"/>
      <c r="R70" s="184"/>
    </row>
    <row r="71" spans="1:18" ht="15.5" x14ac:dyDescent="0.25">
      <c r="A71" s="537"/>
      <c r="B71" s="435"/>
      <c r="C71" s="435"/>
      <c r="D71" s="435"/>
      <c r="E71" s="435"/>
      <c r="F71" s="435"/>
      <c r="G71" s="435"/>
      <c r="H71" s="435"/>
      <c r="I71" s="435"/>
      <c r="J71" s="435"/>
      <c r="K71" s="435"/>
      <c r="L71" s="435"/>
      <c r="M71" s="435"/>
      <c r="Q71" s="184"/>
      <c r="R71" s="184"/>
    </row>
    <row r="72" spans="1:18" ht="15.65" customHeight="1" x14ac:dyDescent="0.25">
      <c r="A72" s="537"/>
      <c r="B72" s="622" t="s">
        <v>250</v>
      </c>
      <c r="C72" s="619"/>
      <c r="D72" s="619"/>
      <c r="E72" s="619"/>
      <c r="F72" s="619"/>
      <c r="G72" s="619"/>
      <c r="H72" s="619"/>
      <c r="I72" s="619"/>
      <c r="J72" s="619"/>
      <c r="K72" s="619"/>
      <c r="L72" s="619"/>
      <c r="M72" s="619"/>
      <c r="N72" s="619"/>
      <c r="O72" s="619"/>
      <c r="Q72" s="184"/>
      <c r="R72" s="184"/>
    </row>
    <row r="73" spans="1:18" ht="18.5" hidden="1" x14ac:dyDescent="0.25">
      <c r="A73" s="537"/>
      <c r="B73" s="515"/>
      <c r="C73" s="435"/>
      <c r="D73" s="435"/>
      <c r="E73" s="435"/>
      <c r="F73" s="435"/>
      <c r="G73" s="435"/>
      <c r="H73" s="435"/>
      <c r="I73" s="435"/>
      <c r="J73" s="435"/>
      <c r="K73" s="435"/>
      <c r="L73" s="435"/>
      <c r="M73" s="435"/>
      <c r="Q73" s="184"/>
      <c r="R73" s="184"/>
    </row>
    <row r="74" spans="1:18" ht="15.5" x14ac:dyDescent="0.25">
      <c r="A74" s="537"/>
      <c r="B74" s="435"/>
      <c r="C74" s="435"/>
      <c r="D74" s="435"/>
      <c r="E74" s="435"/>
      <c r="F74" s="435"/>
      <c r="G74" s="435"/>
      <c r="H74" s="435"/>
      <c r="I74" s="435"/>
      <c r="J74" s="435"/>
      <c r="K74" s="435"/>
      <c r="L74" s="435"/>
      <c r="M74" s="435"/>
      <c r="Q74" s="184"/>
      <c r="R74" s="184"/>
    </row>
    <row r="75" spans="1:18" ht="15.5" x14ac:dyDescent="0.25">
      <c r="A75" s="537"/>
      <c r="B75" s="435"/>
      <c r="C75" s="435"/>
      <c r="D75" s="435"/>
      <c r="E75" s="435"/>
      <c r="F75" s="435"/>
      <c r="G75" s="435"/>
      <c r="H75" s="435"/>
      <c r="I75" s="435"/>
      <c r="J75" s="435"/>
      <c r="K75" s="435"/>
      <c r="L75" s="435"/>
      <c r="M75" s="435"/>
      <c r="Q75" s="184"/>
      <c r="R75" s="184"/>
    </row>
    <row r="76" spans="1:18" ht="15.5" x14ac:dyDescent="0.25">
      <c r="A76" s="537"/>
      <c r="B76" s="435"/>
      <c r="C76" s="435"/>
      <c r="D76" s="435"/>
      <c r="E76" s="435"/>
      <c r="F76" s="435"/>
      <c r="G76" s="435"/>
      <c r="H76" s="435"/>
      <c r="I76" s="435"/>
      <c r="J76" s="435"/>
      <c r="K76" s="435"/>
      <c r="L76" s="435"/>
      <c r="M76" s="435"/>
      <c r="Q76" s="184"/>
      <c r="R76" s="184"/>
    </row>
    <row r="77" spans="1:18" ht="15.5" x14ac:dyDescent="0.35">
      <c r="B77" s="519"/>
      <c r="Q77" s="184"/>
      <c r="R77" s="184"/>
    </row>
    <row r="78" spans="1:18" ht="15.5" x14ac:dyDescent="0.35">
      <c r="B78" s="519"/>
      <c r="Q78" s="184"/>
      <c r="R78" s="184"/>
    </row>
    <row r="79" spans="1:18" ht="15.5" x14ac:dyDescent="0.35">
      <c r="B79" s="519"/>
      <c r="Q79" s="184"/>
      <c r="R79" s="184"/>
    </row>
    <row r="80" spans="1:18" x14ac:dyDescent="0.25">
      <c r="Q80" s="184"/>
      <c r="R80" s="184"/>
    </row>
    <row r="81" spans="2:18" x14ac:dyDescent="0.25">
      <c r="Q81" s="184"/>
      <c r="R81" s="184"/>
    </row>
    <row r="82" spans="2:18" x14ac:dyDescent="0.25">
      <c r="Q82" s="184"/>
      <c r="R82" s="184"/>
    </row>
    <row r="83" spans="2:18" x14ac:dyDescent="0.25">
      <c r="Q83" s="184"/>
      <c r="R83" s="184"/>
    </row>
    <row r="84" spans="2:18" x14ac:dyDescent="0.25">
      <c r="Q84" s="184"/>
      <c r="R84" s="184"/>
    </row>
    <row r="85" spans="2:18" x14ac:dyDescent="0.25">
      <c r="Q85" s="184"/>
      <c r="R85" s="184"/>
    </row>
    <row r="86" spans="2:18" ht="18.5" x14ac:dyDescent="0.25">
      <c r="B86" s="622" t="s">
        <v>251</v>
      </c>
      <c r="C86" s="619"/>
      <c r="D86" s="619"/>
      <c r="E86" s="619"/>
      <c r="F86" s="619"/>
      <c r="G86" s="619"/>
      <c r="H86" s="619"/>
      <c r="I86" s="619"/>
      <c r="J86" s="619"/>
      <c r="K86" s="619"/>
      <c r="L86" s="619"/>
      <c r="M86" s="619"/>
      <c r="N86" s="619"/>
      <c r="O86" s="619"/>
      <c r="Q86" s="184"/>
      <c r="R86" s="184"/>
    </row>
    <row r="87" spans="2:18" hidden="1" x14ac:dyDescent="0.25">
      <c r="Q87" s="184"/>
      <c r="R87" s="184"/>
    </row>
    <row r="88" spans="2:18" hidden="1" x14ac:dyDescent="0.25">
      <c r="Q88" s="184"/>
      <c r="R88" s="184"/>
    </row>
    <row r="89" spans="2:18" ht="18.5" hidden="1" x14ac:dyDescent="0.25">
      <c r="B89" s="515"/>
      <c r="Q89" s="184"/>
      <c r="R89" s="184"/>
    </row>
    <row r="90" spans="2:18" x14ac:dyDescent="0.25">
      <c r="Q90" s="184"/>
      <c r="R90" s="184"/>
    </row>
    <row r="91" spans="2:18" ht="30.15" customHeight="1" x14ac:dyDescent="0.25">
      <c r="B91" s="933" t="s">
        <v>252</v>
      </c>
      <c r="C91" s="934"/>
      <c r="D91" s="934"/>
      <c r="E91" s="934"/>
      <c r="F91" s="934"/>
      <c r="G91" s="934"/>
      <c r="H91" s="934"/>
      <c r="I91" s="934"/>
      <c r="J91" s="934"/>
      <c r="K91" s="934"/>
      <c r="L91" s="934"/>
      <c r="M91" s="934"/>
      <c r="N91" s="935"/>
      <c r="O91" s="532" t="str">
        <f>IF('Methane method 1'!$D$6=1,'Methane method 1'!$D$46,"-")</f>
        <v>-</v>
      </c>
      <c r="Q91" s="184"/>
      <c r="R91" s="184"/>
    </row>
    <row r="92" spans="2:18" ht="14.5" x14ac:dyDescent="0.35">
      <c r="I92" s="541"/>
      <c r="Q92" s="184"/>
      <c r="R92" s="184"/>
    </row>
    <row r="93" spans="2:18" ht="14.5" hidden="1" x14ac:dyDescent="0.35">
      <c r="B93" s="623"/>
      <c r="C93" s="618"/>
      <c r="D93" s="618"/>
      <c r="E93" s="618"/>
      <c r="F93" s="618"/>
      <c r="G93" s="618"/>
      <c r="H93" s="618"/>
      <c r="I93" s="618"/>
      <c r="J93" s="618"/>
      <c r="K93" s="618"/>
      <c r="L93" s="618"/>
      <c r="M93" s="618"/>
      <c r="N93" s="618"/>
      <c r="O93" s="618"/>
      <c r="Q93" s="184"/>
      <c r="R93" s="184"/>
    </row>
    <row r="94" spans="2:18" ht="12.15" hidden="1" customHeight="1" x14ac:dyDescent="0.25">
      <c r="B94" s="515"/>
      <c r="Q94" s="184"/>
      <c r="R94" s="184"/>
    </row>
    <row r="95" spans="2:18" hidden="1" x14ac:dyDescent="0.25">
      <c r="Q95" s="184"/>
      <c r="R95" s="184"/>
    </row>
    <row r="96" spans="2:18" hidden="1" x14ac:dyDescent="0.25">
      <c r="Q96" s="184"/>
      <c r="R96" s="184"/>
    </row>
    <row r="97" s="184" customFormat="1" hidden="1" x14ac:dyDescent="0.25"/>
    <row r="98" s="184" customFormat="1" hidden="1" x14ac:dyDescent="0.25"/>
    <row r="99" s="184" customFormat="1" ht="30.15" hidden="1" customHeight="1" x14ac:dyDescent="0.25"/>
    <row r="100" s="184" customFormat="1" hidden="1" x14ac:dyDescent="0.25"/>
    <row r="101" s="184" customFormat="1" hidden="1" x14ac:dyDescent="0.25"/>
    <row r="102" s="184" customFormat="1" hidden="1" x14ac:dyDescent="0.25"/>
    <row r="103" s="184" customFormat="1" hidden="1" x14ac:dyDescent="0.25"/>
    <row r="104" s="184" customFormat="1" hidden="1" x14ac:dyDescent="0.25"/>
    <row r="105" s="184" customFormat="1" hidden="1" x14ac:dyDescent="0.25"/>
    <row r="106" s="184" customFormat="1" hidden="1" x14ac:dyDescent="0.25"/>
    <row r="107" s="184" customFormat="1" hidden="1" x14ac:dyDescent="0.25"/>
    <row r="108" s="184" customFormat="1" hidden="1" x14ac:dyDescent="0.25"/>
    <row r="109" s="184" customFormat="1" hidden="1" x14ac:dyDescent="0.25"/>
    <row r="110" s="184" customFormat="1" hidden="1" x14ac:dyDescent="0.25"/>
    <row r="111" s="184" customFormat="1" hidden="1" x14ac:dyDescent="0.25"/>
    <row r="112" s="184" customFormat="1" hidden="1" x14ac:dyDescent="0.25"/>
    <row r="113" spans="2:18" hidden="1" x14ac:dyDescent="0.25">
      <c r="Q113" s="184"/>
      <c r="R113" s="184"/>
    </row>
    <row r="114" spans="2:18" hidden="1" x14ac:dyDescent="0.25">
      <c r="Q114" s="184"/>
      <c r="R114" s="184"/>
    </row>
    <row r="115" spans="2:18" hidden="1" x14ac:dyDescent="0.25">
      <c r="Q115" s="184"/>
      <c r="R115" s="184"/>
    </row>
    <row r="116" spans="2:18" hidden="1" x14ac:dyDescent="0.25">
      <c r="Q116" s="184"/>
      <c r="R116" s="184"/>
    </row>
    <row r="117" spans="2:18" hidden="1" x14ac:dyDescent="0.25">
      <c r="Q117" s="184"/>
      <c r="R117" s="184"/>
    </row>
    <row r="118" spans="2:18" hidden="1" x14ac:dyDescent="0.25">
      <c r="Q118" s="184"/>
      <c r="R118" s="184"/>
    </row>
    <row r="119" spans="2:18" ht="14.5" x14ac:dyDescent="0.35">
      <c r="B119" s="623" t="s">
        <v>253</v>
      </c>
      <c r="C119" s="618"/>
      <c r="D119" s="618"/>
      <c r="E119" s="618"/>
      <c r="F119" s="618"/>
      <c r="G119" s="618"/>
      <c r="H119" s="618"/>
      <c r="I119" s="618"/>
      <c r="J119" s="618"/>
      <c r="K119" s="618"/>
      <c r="L119" s="618"/>
      <c r="M119" s="618"/>
      <c r="N119" s="618"/>
      <c r="O119" s="618"/>
      <c r="Q119" s="184"/>
      <c r="R119" s="184"/>
    </row>
    <row r="120" spans="2:18" hidden="1" x14ac:dyDescent="0.25">
      <c r="Q120" s="184"/>
      <c r="R120" s="184"/>
    </row>
    <row r="121" spans="2:18" hidden="1" x14ac:dyDescent="0.25">
      <c r="Q121" s="184"/>
      <c r="R121" s="184"/>
    </row>
    <row r="122" spans="2:18" hidden="1" x14ac:dyDescent="0.25">
      <c r="Q122" s="184"/>
      <c r="R122" s="184"/>
    </row>
    <row r="123" spans="2:18" hidden="1" x14ac:dyDescent="0.25">
      <c r="Q123" s="184"/>
      <c r="R123" s="184"/>
    </row>
    <row r="124" spans="2:18" hidden="1" x14ac:dyDescent="0.25">
      <c r="Q124" s="184"/>
      <c r="R124" s="184"/>
    </row>
    <row r="125" spans="2:18" x14ac:dyDescent="0.25">
      <c r="Q125" s="184"/>
      <c r="R125" s="184"/>
    </row>
    <row r="126" spans="2:18" x14ac:dyDescent="0.25">
      <c r="Q126" s="184"/>
      <c r="R126" s="184"/>
    </row>
    <row r="127" spans="2:18" x14ac:dyDescent="0.25">
      <c r="Q127" s="184"/>
      <c r="R127" s="184"/>
    </row>
    <row r="128" spans="2:18" x14ac:dyDescent="0.25">
      <c r="Q128" s="184"/>
      <c r="R128" s="184"/>
    </row>
    <row r="129" spans="2:18" x14ac:dyDescent="0.25">
      <c r="Q129" s="184"/>
      <c r="R129" s="184"/>
    </row>
    <row r="130" spans="2:18" x14ac:dyDescent="0.25">
      <c r="Q130" s="184"/>
      <c r="R130" s="184"/>
    </row>
    <row r="131" spans="2:18" x14ac:dyDescent="0.25">
      <c r="Q131" s="184"/>
      <c r="R131" s="184"/>
    </row>
    <row r="132" spans="2:18" x14ac:dyDescent="0.25">
      <c r="Q132" s="184"/>
      <c r="R132" s="184"/>
    </row>
    <row r="133" spans="2:18" x14ac:dyDescent="0.25">
      <c r="Q133" s="184"/>
      <c r="R133" s="184"/>
    </row>
    <row r="134" spans="2:18" x14ac:dyDescent="0.25">
      <c r="Q134" s="184"/>
      <c r="R134" s="184"/>
    </row>
    <row r="135" spans="2:18" x14ac:dyDescent="0.25">
      <c r="Q135" s="184"/>
      <c r="R135" s="184"/>
    </row>
    <row r="136" spans="2:18" x14ac:dyDescent="0.25">
      <c r="Q136" s="184"/>
      <c r="R136" s="184"/>
    </row>
    <row r="137" spans="2:18" ht="16.5" x14ac:dyDescent="0.45">
      <c r="B137" s="623" t="s">
        <v>254</v>
      </c>
      <c r="C137" s="618"/>
      <c r="D137" s="618"/>
      <c r="E137" s="618"/>
      <c r="F137" s="618"/>
      <c r="G137" s="618"/>
      <c r="H137" s="618"/>
      <c r="I137" s="618"/>
      <c r="J137" s="618"/>
      <c r="K137" s="618"/>
      <c r="L137" s="618"/>
      <c r="M137" s="618"/>
      <c r="N137" s="618"/>
      <c r="O137" s="618"/>
      <c r="Q137" s="184"/>
      <c r="R137" s="184"/>
    </row>
    <row r="138" spans="2:18" hidden="1" x14ac:dyDescent="0.25">
      <c r="Q138" s="184"/>
      <c r="R138" s="184"/>
    </row>
    <row r="139" spans="2:18" hidden="1" x14ac:dyDescent="0.25">
      <c r="Q139" s="184"/>
      <c r="R139" s="184"/>
    </row>
    <row r="140" spans="2:18" x14ac:dyDescent="0.25">
      <c r="Q140" s="184"/>
      <c r="R140" s="184"/>
    </row>
    <row r="141" spans="2:18" x14ac:dyDescent="0.25">
      <c r="Q141" s="184"/>
      <c r="R141" s="184"/>
    </row>
    <row r="142" spans="2:18" x14ac:dyDescent="0.25">
      <c r="Q142" s="184"/>
      <c r="R142" s="184"/>
    </row>
    <row r="143" spans="2:18" x14ac:dyDescent="0.25">
      <c r="Q143" s="184"/>
      <c r="R143" s="184"/>
    </row>
    <row r="144" spans="2:18" x14ac:dyDescent="0.25">
      <c r="Q144" s="184"/>
      <c r="R144" s="184"/>
    </row>
    <row r="145" spans="2:18" x14ac:dyDescent="0.25">
      <c r="Q145" s="184"/>
      <c r="R145" s="184"/>
    </row>
    <row r="146" spans="2:18" x14ac:dyDescent="0.25">
      <c r="Q146" s="184"/>
      <c r="R146" s="184"/>
    </row>
    <row r="147" spans="2:18" x14ac:dyDescent="0.25">
      <c r="Q147" s="184"/>
      <c r="R147" s="184"/>
    </row>
    <row r="148" spans="2:18" x14ac:dyDescent="0.25">
      <c r="Q148" s="184"/>
      <c r="R148" s="184"/>
    </row>
    <row r="149" spans="2:18" x14ac:dyDescent="0.25">
      <c r="Q149" s="184"/>
      <c r="R149" s="184"/>
    </row>
    <row r="150" spans="2:18" x14ac:dyDescent="0.25">
      <c r="Q150" s="184"/>
      <c r="R150" s="184"/>
    </row>
    <row r="151" spans="2:18" x14ac:dyDescent="0.25">
      <c r="Q151" s="184"/>
      <c r="R151" s="184"/>
    </row>
    <row r="152" spans="2:18" x14ac:dyDescent="0.25">
      <c r="Q152" s="184"/>
      <c r="R152" s="184"/>
    </row>
    <row r="153" spans="2:18" ht="18.5" x14ac:dyDescent="0.25">
      <c r="B153" s="622" t="s">
        <v>251</v>
      </c>
      <c r="C153" s="619"/>
      <c r="D153" s="619"/>
      <c r="E153" s="619"/>
      <c r="F153" s="619"/>
      <c r="G153" s="619"/>
      <c r="H153" s="619"/>
      <c r="I153" s="619"/>
      <c r="J153" s="619"/>
      <c r="K153" s="619"/>
      <c r="L153" s="619"/>
      <c r="M153" s="619"/>
      <c r="N153" s="619"/>
      <c r="O153" s="619"/>
      <c r="Q153" s="184"/>
      <c r="R153" s="184"/>
    </row>
    <row r="154" spans="2:18" hidden="1" x14ac:dyDescent="0.25">
      <c r="Q154" s="184"/>
      <c r="R154" s="184"/>
    </row>
    <row r="155" spans="2:18" hidden="1" x14ac:dyDescent="0.25">
      <c r="Q155" s="184"/>
      <c r="R155" s="184"/>
    </row>
    <row r="156" spans="2:18" hidden="1" x14ac:dyDescent="0.25">
      <c r="Q156" s="184"/>
      <c r="R156" s="184"/>
    </row>
    <row r="157" spans="2:18" hidden="1" x14ac:dyDescent="0.25">
      <c r="Q157" s="184"/>
      <c r="R157" s="184"/>
    </row>
    <row r="158" spans="2:18" ht="18.5" hidden="1" x14ac:dyDescent="0.25">
      <c r="B158" s="515"/>
      <c r="Q158" s="184"/>
      <c r="R158" s="184"/>
    </row>
    <row r="159" spans="2:18" x14ac:dyDescent="0.25">
      <c r="Q159" s="184"/>
      <c r="R159" s="184"/>
    </row>
    <row r="160" spans="2:18" ht="30.15" customHeight="1" x14ac:dyDescent="0.25">
      <c r="B160" s="933" t="s">
        <v>252</v>
      </c>
      <c r="C160" s="934"/>
      <c r="D160" s="934"/>
      <c r="E160" s="934"/>
      <c r="F160" s="934"/>
      <c r="G160" s="934"/>
      <c r="H160" s="934"/>
      <c r="I160" s="934"/>
      <c r="J160" s="934"/>
      <c r="K160" s="934"/>
      <c r="L160" s="934"/>
      <c r="M160" s="934"/>
      <c r="N160" s="935"/>
      <c r="O160" s="532" t="str">
        <f>IF('Methane method 1'!$D$6=1,'Methane method 1'!$D$47,"-")</f>
        <v>-</v>
      </c>
      <c r="Q160" s="184"/>
      <c r="R160" s="184"/>
    </row>
    <row r="161" s="184" customFormat="1" ht="42" customHeight="1" x14ac:dyDescent="0.25"/>
    <row r="162" s="184" customFormat="1" hidden="1" x14ac:dyDescent="0.25"/>
    <row r="163" s="184" customFormat="1" hidden="1" x14ac:dyDescent="0.25"/>
    <row r="164" s="184" customFormat="1" hidden="1" x14ac:dyDescent="0.25"/>
    <row r="165" s="184" customFormat="1" hidden="1" x14ac:dyDescent="0.25"/>
    <row r="166" s="184" customFormat="1" hidden="1" x14ac:dyDescent="0.25"/>
    <row r="167" s="184" customFormat="1" hidden="1" x14ac:dyDescent="0.25"/>
    <row r="168" s="184" customFormat="1" hidden="1" x14ac:dyDescent="0.25"/>
    <row r="169" s="184" customFormat="1" hidden="1" x14ac:dyDescent="0.25"/>
    <row r="170" s="184" customFormat="1" hidden="1" x14ac:dyDescent="0.25"/>
    <row r="171" s="184" customFormat="1" hidden="1" x14ac:dyDescent="0.25"/>
    <row r="172" s="184" customFormat="1" hidden="1" x14ac:dyDescent="0.25"/>
    <row r="173" s="184" customFormat="1" hidden="1" x14ac:dyDescent="0.25"/>
  </sheetData>
  <sheetProtection algorithmName="SHA-256" hashValue="fhkTnb3O0PuYLT7w5+B/NehTHSy+A7yw+6Gjn3iGB6c=" saltValue="c8XGEkDEjILzeFQvFwNnCw==" spinCount="100000" sheet="1" objects="1" scenarios="1"/>
  <mergeCells count="27">
    <mergeCell ref="C64:N64"/>
    <mergeCell ref="C65:N65"/>
    <mergeCell ref="C66:N66"/>
    <mergeCell ref="C54:N54"/>
    <mergeCell ref="C56:N56"/>
    <mergeCell ref="C62:N62"/>
    <mergeCell ref="C59:N59"/>
    <mergeCell ref="C61:N61"/>
    <mergeCell ref="C58:N58"/>
    <mergeCell ref="C55:N55"/>
    <mergeCell ref="C60:N60"/>
    <mergeCell ref="B42:O42"/>
    <mergeCell ref="B43:O43"/>
    <mergeCell ref="B91:N91"/>
    <mergeCell ref="B160:N160"/>
    <mergeCell ref="B2:O2"/>
    <mergeCell ref="C3:D3"/>
    <mergeCell ref="E3:N3"/>
    <mergeCell ref="C4:N4"/>
    <mergeCell ref="B6:O6"/>
    <mergeCell ref="C67:N67"/>
    <mergeCell ref="C68:N68"/>
    <mergeCell ref="C63:N63"/>
    <mergeCell ref="C57:N57"/>
    <mergeCell ref="B55:B70"/>
    <mergeCell ref="C69:N69"/>
    <mergeCell ref="C70:N70"/>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5&amp;R&amp;A</oddHeader>
    <oddFooter>&amp;L© Commonwealth of Australia (2016) Clean Energy Regulator.&amp;RISBN: 978-1-921299-79-7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B1:U164"/>
  <sheetViews>
    <sheetView zoomScaleNormal="100" workbookViewId="0"/>
  </sheetViews>
  <sheetFormatPr defaultColWidth="0" defaultRowHeight="12.5" zeroHeight="1" x14ac:dyDescent="0.25"/>
  <cols>
    <col min="1" max="1" width="9.08984375" style="184" customWidth="1"/>
    <col min="2" max="14" width="9.54296875" style="184" customWidth="1"/>
    <col min="15" max="15" width="21" style="184" customWidth="1"/>
    <col min="16" max="16" width="9.08984375" style="184" customWidth="1"/>
    <col min="17" max="20" width="9.08984375" style="184" hidden="1" customWidth="1"/>
    <col min="21" max="21" width="23.54296875" style="184" hidden="1" customWidth="1"/>
    <col min="22" max="16384" width="0" style="184" hidden="1"/>
  </cols>
  <sheetData>
    <row r="1" spans="2:15" ht="96.75" customHeight="1" x14ac:dyDescent="0.25"/>
    <row r="2" spans="2:15" ht="13.65" customHeight="1" x14ac:dyDescent="0.35">
      <c r="B2" s="180"/>
      <c r="C2" s="180"/>
      <c r="D2" s="180"/>
      <c r="E2" s="180"/>
      <c r="F2" s="180"/>
      <c r="G2" s="180"/>
      <c r="H2" s="206"/>
      <c r="I2" s="180"/>
      <c r="J2" s="180"/>
      <c r="K2" s="180"/>
      <c r="L2" s="180"/>
    </row>
    <row r="3" spans="2:15" ht="18.5" x14ac:dyDescent="0.25">
      <c r="B3" s="936" t="s">
        <v>255</v>
      </c>
      <c r="C3" s="937"/>
      <c r="D3" s="937"/>
      <c r="E3" s="937"/>
      <c r="F3" s="937"/>
      <c r="G3" s="937"/>
      <c r="H3" s="937"/>
      <c r="I3" s="937"/>
      <c r="J3" s="937"/>
      <c r="K3" s="937"/>
      <c r="L3" s="937"/>
      <c r="M3" s="937"/>
      <c r="N3" s="937"/>
      <c r="O3" s="937"/>
    </row>
    <row r="4" spans="2:15" ht="14.5" x14ac:dyDescent="0.25">
      <c r="B4" s="528"/>
      <c r="C4" s="938"/>
      <c r="D4" s="938"/>
      <c r="E4" s="939"/>
      <c r="F4" s="939"/>
      <c r="G4" s="939"/>
      <c r="H4" s="939"/>
      <c r="I4" s="939"/>
      <c r="J4" s="939"/>
      <c r="K4" s="939"/>
      <c r="L4" s="939"/>
      <c r="M4" s="939"/>
      <c r="N4" s="939"/>
    </row>
    <row r="5" spans="2:15" ht="30.15" customHeight="1" x14ac:dyDescent="0.25">
      <c r="B5" s="527"/>
      <c r="C5" s="940" t="s">
        <v>256</v>
      </c>
      <c r="D5" s="941"/>
      <c r="E5" s="941"/>
      <c r="F5" s="941"/>
      <c r="G5" s="941"/>
      <c r="H5" s="941"/>
      <c r="I5" s="941"/>
      <c r="J5" s="941"/>
      <c r="K5" s="941"/>
      <c r="L5" s="941"/>
      <c r="M5" s="941"/>
      <c r="N5" s="941"/>
    </row>
    <row r="6" spans="2:15" ht="14.25" customHeight="1" x14ac:dyDescent="0.25">
      <c r="B6" s="527"/>
    </row>
    <row r="7" spans="2:15" ht="14.5" x14ac:dyDescent="0.35">
      <c r="B7" s="932" t="s">
        <v>230</v>
      </c>
      <c r="C7" s="932"/>
      <c r="D7" s="932"/>
      <c r="E7" s="932"/>
      <c r="F7" s="932"/>
      <c r="G7" s="932"/>
      <c r="H7" s="932"/>
      <c r="I7" s="932"/>
      <c r="J7" s="932"/>
      <c r="K7" s="932"/>
      <c r="L7" s="932"/>
      <c r="M7" s="932"/>
      <c r="N7" s="932"/>
      <c r="O7" s="932"/>
    </row>
    <row r="8" spans="2:15" ht="21" hidden="1" x14ac:dyDescent="0.25">
      <c r="G8" s="514"/>
    </row>
    <row r="10" spans="2:15" ht="18.5" hidden="1" x14ac:dyDescent="0.35">
      <c r="B10" s="515"/>
      <c r="E10" s="516"/>
    </row>
    <row r="11" spans="2:15" x14ac:dyDescent="0.25"/>
    <row r="12" spans="2:15" x14ac:dyDescent="0.25"/>
    <row r="13" spans="2:15" x14ac:dyDescent="0.25"/>
    <row r="14" spans="2:15" x14ac:dyDescent="0.25"/>
    <row r="15" spans="2:15" x14ac:dyDescent="0.25"/>
    <row r="16" spans="2:1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15" x14ac:dyDescent="0.25"/>
    <row r="34" spans="2:15" x14ac:dyDescent="0.25"/>
    <row r="35" spans="2:15" x14ac:dyDescent="0.25"/>
    <row r="36" spans="2:15" x14ac:dyDescent="0.25"/>
    <row r="37" spans="2:15" x14ac:dyDescent="0.25"/>
    <row r="38" spans="2:15" x14ac:dyDescent="0.25"/>
    <row r="39" spans="2:15" ht="95.4" customHeight="1" x14ac:dyDescent="0.25"/>
    <row r="40" spans="2:15" x14ac:dyDescent="0.25"/>
    <row r="41" spans="2:15" x14ac:dyDescent="0.25"/>
    <row r="43" spans="2:15" ht="17.399999999999999" customHeight="1" x14ac:dyDescent="0.35">
      <c r="B43" s="932" t="s">
        <v>257</v>
      </c>
      <c r="C43" s="932"/>
      <c r="D43" s="932"/>
      <c r="E43" s="932"/>
      <c r="F43" s="932"/>
      <c r="G43" s="932"/>
      <c r="H43" s="932"/>
      <c r="I43" s="932"/>
      <c r="J43" s="932"/>
      <c r="K43" s="932"/>
      <c r="L43" s="932"/>
      <c r="M43" s="932"/>
      <c r="N43" s="932"/>
      <c r="O43" s="932"/>
    </row>
    <row r="44" spans="2:15" ht="16.5" customHeight="1" x14ac:dyDescent="0.35">
      <c r="B44" s="932" t="s">
        <v>232</v>
      </c>
      <c r="C44" s="932"/>
      <c r="D44" s="932"/>
      <c r="E44" s="932"/>
      <c r="F44" s="932"/>
      <c r="G44" s="932"/>
      <c r="H44" s="932"/>
      <c r="I44" s="932"/>
      <c r="J44" s="932"/>
      <c r="K44" s="932"/>
      <c r="L44" s="932"/>
      <c r="M44" s="932"/>
      <c r="N44" s="932"/>
      <c r="O44" s="932"/>
    </row>
    <row r="52" spans="2:16" x14ac:dyDescent="0.25"/>
    <row r="53" spans="2:16" ht="19" hidden="1" thickBot="1" x14ac:dyDescent="0.4">
      <c r="C53" s="515"/>
      <c r="G53" s="516"/>
    </row>
    <row r="54" spans="2:16" ht="30.15" customHeight="1" x14ac:dyDescent="0.25">
      <c r="B54" s="529" t="s">
        <v>233</v>
      </c>
      <c r="C54" s="949" t="s">
        <v>234</v>
      </c>
      <c r="D54" s="950"/>
      <c r="E54" s="950"/>
      <c r="F54" s="950"/>
      <c r="G54" s="950"/>
      <c r="H54" s="950"/>
      <c r="I54" s="950"/>
      <c r="J54" s="950"/>
      <c r="K54" s="950"/>
      <c r="L54" s="950"/>
      <c r="M54" s="950"/>
      <c r="N54" s="951"/>
      <c r="O54" s="531" t="s">
        <v>235</v>
      </c>
    </row>
    <row r="55" spans="2:16" ht="30.15" customHeight="1" x14ac:dyDescent="0.25">
      <c r="B55" s="952" t="s">
        <v>258</v>
      </c>
      <c r="C55" s="944" t="s">
        <v>259</v>
      </c>
      <c r="D55" s="945"/>
      <c r="E55" s="945"/>
      <c r="F55" s="945"/>
      <c r="G55" s="945"/>
      <c r="H55" s="945"/>
      <c r="I55" s="945"/>
      <c r="J55" s="945"/>
      <c r="K55" s="945"/>
      <c r="L55" s="945"/>
      <c r="M55" s="945"/>
      <c r="N55" s="946"/>
      <c r="O55" s="626" t="s">
        <v>260</v>
      </c>
    </row>
    <row r="56" spans="2:16" ht="30.15" customHeight="1" x14ac:dyDescent="0.35">
      <c r="B56" s="953"/>
      <c r="C56" s="944" t="s">
        <v>261</v>
      </c>
      <c r="D56" s="945"/>
      <c r="E56" s="945"/>
      <c r="F56" s="945"/>
      <c r="G56" s="945"/>
      <c r="H56" s="945"/>
      <c r="I56" s="945"/>
      <c r="J56" s="945"/>
      <c r="K56" s="945"/>
      <c r="L56" s="945"/>
      <c r="M56" s="945"/>
      <c r="N56" s="946"/>
      <c r="O56" s="532" t="str">
        <f>IF('Methane method 2 3'!$D$15&gt;=2,'Methane method 2 3'!$D$18,"-")</f>
        <v>-</v>
      </c>
      <c r="P56" s="517"/>
    </row>
    <row r="57" spans="2:16" ht="30.15" customHeight="1" x14ac:dyDescent="0.25">
      <c r="B57" s="953"/>
      <c r="C57" s="944" t="s">
        <v>262</v>
      </c>
      <c r="D57" s="945"/>
      <c r="E57" s="945"/>
      <c r="F57" s="945"/>
      <c r="G57" s="945"/>
      <c r="H57" s="945"/>
      <c r="I57" s="945"/>
      <c r="J57" s="945"/>
      <c r="K57" s="945"/>
      <c r="L57" s="945"/>
      <c r="M57" s="945"/>
      <c r="N57" s="946"/>
      <c r="O57" s="530" t="str">
        <f>IF('Methane method 2 3'!$D$15&gt;=2,'Methane method 2 3'!$E$32,"-")</f>
        <v>-</v>
      </c>
    </row>
    <row r="58" spans="2:16" ht="30.15" customHeight="1" x14ac:dyDescent="0.25">
      <c r="B58" s="953"/>
      <c r="C58" s="944" t="s">
        <v>263</v>
      </c>
      <c r="D58" s="945"/>
      <c r="E58" s="945"/>
      <c r="F58" s="945"/>
      <c r="G58" s="945"/>
      <c r="H58" s="945"/>
      <c r="I58" s="945"/>
      <c r="J58" s="945"/>
      <c r="K58" s="945"/>
      <c r="L58" s="945"/>
      <c r="M58" s="945"/>
      <c r="N58" s="946"/>
      <c r="O58" s="530" t="str">
        <f>IF('Methane method 2 3'!$D$15&gt;=2,'Methane method 2 3'!$D$25,"-")</f>
        <v>-</v>
      </c>
    </row>
    <row r="59" spans="2:16" ht="30.15" customHeight="1" x14ac:dyDescent="0.35">
      <c r="B59" s="953"/>
      <c r="C59" s="944" t="s">
        <v>264</v>
      </c>
      <c r="D59" s="945"/>
      <c r="E59" s="945"/>
      <c r="F59" s="945"/>
      <c r="G59" s="945"/>
      <c r="H59" s="945"/>
      <c r="I59" s="945"/>
      <c r="J59" s="945"/>
      <c r="K59" s="945"/>
      <c r="L59" s="945"/>
      <c r="M59" s="945"/>
      <c r="N59" s="946"/>
      <c r="O59" s="530" t="str">
        <f>IF('Methane method 2 3'!$D$15&gt;=2,'Methane method 2 3'!$E$33,"-")</f>
        <v>-</v>
      </c>
      <c r="P59" s="518"/>
    </row>
    <row r="60" spans="2:16" ht="30.15" customHeight="1" x14ac:dyDescent="0.35">
      <c r="B60" s="953"/>
      <c r="C60" s="944" t="s">
        <v>265</v>
      </c>
      <c r="D60" s="945"/>
      <c r="E60" s="945"/>
      <c r="F60" s="945"/>
      <c r="G60" s="945"/>
      <c r="H60" s="945"/>
      <c r="I60" s="945"/>
      <c r="J60" s="945"/>
      <c r="K60" s="945"/>
      <c r="L60" s="945"/>
      <c r="M60" s="945"/>
      <c r="N60" s="946"/>
      <c r="O60" s="530" t="str">
        <f>IF('Methane method 2 3'!$D$15&gt;=2,'Methane method 2 3'!$D$46,"-")</f>
        <v>-</v>
      </c>
      <c r="P60" s="518"/>
    </row>
    <row r="61" spans="2:16" ht="30.15" customHeight="1" x14ac:dyDescent="0.25">
      <c r="B61" s="953"/>
      <c r="C61" s="944" t="s">
        <v>266</v>
      </c>
      <c r="D61" s="945"/>
      <c r="E61" s="945"/>
      <c r="F61" s="945"/>
      <c r="G61" s="945"/>
      <c r="H61" s="945"/>
      <c r="I61" s="945"/>
      <c r="J61" s="945"/>
      <c r="K61" s="945"/>
      <c r="L61" s="945"/>
      <c r="M61" s="945"/>
      <c r="N61" s="946"/>
      <c r="O61" s="530" t="str">
        <f>IF('Methane method 2 3'!$D$15&gt;=2,'Methane method 2 3'!$D$34*'Methane method 2 3'!$D$39,"-")</f>
        <v>-</v>
      </c>
    </row>
    <row r="62" spans="2:16" ht="30.15" customHeight="1" x14ac:dyDescent="0.25">
      <c r="B62" s="953"/>
      <c r="C62" s="944" t="s">
        <v>267</v>
      </c>
      <c r="D62" s="945"/>
      <c r="E62" s="945"/>
      <c r="F62" s="945"/>
      <c r="G62" s="945"/>
      <c r="H62" s="945"/>
      <c r="I62" s="945"/>
      <c r="J62" s="945"/>
      <c r="K62" s="945"/>
      <c r="L62" s="945"/>
      <c r="M62" s="945"/>
      <c r="N62" s="946"/>
      <c r="O62" s="530" t="str">
        <f>IF('Methane method 2 3'!$D$15&gt;=2,'Methane method 2 3'!$D$28,"-")</f>
        <v>-</v>
      </c>
    </row>
    <row r="63" spans="2:16" ht="30.15" customHeight="1" x14ac:dyDescent="0.35">
      <c r="B63" s="953"/>
      <c r="C63" s="944" t="s">
        <v>455</v>
      </c>
      <c r="D63" s="945"/>
      <c r="E63" s="945"/>
      <c r="F63" s="945"/>
      <c r="G63" s="945"/>
      <c r="H63" s="945"/>
      <c r="I63" s="945"/>
      <c r="J63" s="945"/>
      <c r="K63" s="945"/>
      <c r="L63" s="945"/>
      <c r="M63" s="945"/>
      <c r="N63" s="946"/>
      <c r="O63" s="530" t="str">
        <f>IF('Methane method 2 3'!$D$15&gt;=2,'Methane method 2 3'!$D$29,"-")</f>
        <v>-</v>
      </c>
      <c r="P63" s="518"/>
    </row>
    <row r="64" spans="2:16" ht="30.15" customHeight="1" x14ac:dyDescent="0.35">
      <c r="B64" s="953"/>
      <c r="C64" s="933" t="s">
        <v>456</v>
      </c>
      <c r="D64" s="947"/>
      <c r="E64" s="947"/>
      <c r="F64" s="947"/>
      <c r="G64" s="947"/>
      <c r="H64" s="947"/>
      <c r="I64" s="947"/>
      <c r="J64" s="947"/>
      <c r="K64" s="947"/>
      <c r="L64" s="947"/>
      <c r="M64" s="947"/>
      <c r="N64" s="948"/>
      <c r="O64" s="530" t="str">
        <f>IF('Methane method 2 3'!$D$15&gt;=2,'Methane method 2 3'!$D$30,"-")</f>
        <v>-</v>
      </c>
      <c r="P64" s="518"/>
    </row>
    <row r="65" spans="2:16" ht="30.15" customHeight="1" x14ac:dyDescent="0.35">
      <c r="B65" s="953"/>
      <c r="C65" s="944" t="s">
        <v>454</v>
      </c>
      <c r="D65" s="945"/>
      <c r="E65" s="945"/>
      <c r="F65" s="945"/>
      <c r="G65" s="945"/>
      <c r="H65" s="945"/>
      <c r="I65" s="945"/>
      <c r="J65" s="945"/>
      <c r="K65" s="945"/>
      <c r="L65" s="945"/>
      <c r="M65" s="945"/>
      <c r="N65" s="946"/>
      <c r="O65" s="530" t="str">
        <f>IF('Methane method 2 3'!$D$15&gt;=2,'Methane method 2 3'!$D$31,"-")</f>
        <v>-</v>
      </c>
      <c r="P65" s="518"/>
    </row>
    <row r="66" spans="2:16" ht="30.15" customHeight="1" x14ac:dyDescent="0.35">
      <c r="B66" s="953"/>
      <c r="C66" s="944" t="s">
        <v>268</v>
      </c>
      <c r="D66" s="945"/>
      <c r="E66" s="945"/>
      <c r="F66" s="945"/>
      <c r="G66" s="945"/>
      <c r="H66" s="945"/>
      <c r="I66" s="945"/>
      <c r="J66" s="945"/>
      <c r="K66" s="945"/>
      <c r="L66" s="945"/>
      <c r="M66" s="945"/>
      <c r="N66" s="946"/>
      <c r="O66" s="530" t="str">
        <f>IF('Methane method 2 3'!$D$15&gt;=2,'Nitrogen Method 1 2 3'!$D$14,"-")</f>
        <v>-</v>
      </c>
      <c r="P66" s="518"/>
    </row>
    <row r="67" spans="2:16" ht="30.15" customHeight="1" x14ac:dyDescent="0.25">
      <c r="B67" s="953"/>
      <c r="C67" s="933" t="s">
        <v>269</v>
      </c>
      <c r="D67" s="947"/>
      <c r="E67" s="947"/>
      <c r="F67" s="947"/>
      <c r="G67" s="947"/>
      <c r="H67" s="947"/>
      <c r="I67" s="947"/>
      <c r="J67" s="947"/>
      <c r="K67" s="947"/>
      <c r="L67" s="947"/>
      <c r="M67" s="947"/>
      <c r="N67" s="948"/>
      <c r="O67" s="530" t="str">
        <f>IF('Methane method 2 3'!$D$15&gt;=2,'Nitrogen Method 1 2 3'!$D$15,"-")</f>
        <v>-</v>
      </c>
    </row>
    <row r="68" spans="2:16" ht="30.15" customHeight="1" x14ac:dyDescent="0.25">
      <c r="B68" s="953"/>
      <c r="C68" s="933" t="s">
        <v>270</v>
      </c>
      <c r="D68" s="947"/>
      <c r="E68" s="947"/>
      <c r="F68" s="947"/>
      <c r="G68" s="947"/>
      <c r="H68" s="947"/>
      <c r="I68" s="947"/>
      <c r="J68" s="947"/>
      <c r="K68" s="947"/>
      <c r="L68" s="947"/>
      <c r="M68" s="947"/>
      <c r="N68" s="948"/>
      <c r="O68" s="530" t="str">
        <f>IF('Methane method 2 3'!$D$15&gt;=2,'Nitrogen Method 1 2 3'!$D$16,"-")</f>
        <v>-</v>
      </c>
    </row>
    <row r="69" spans="2:16" ht="30.15" customHeight="1" x14ac:dyDescent="0.25">
      <c r="B69" s="953"/>
      <c r="C69" s="944" t="s">
        <v>271</v>
      </c>
      <c r="D69" s="945"/>
      <c r="E69" s="945"/>
      <c r="F69" s="945"/>
      <c r="G69" s="945"/>
      <c r="H69" s="945"/>
      <c r="I69" s="945"/>
      <c r="J69" s="945"/>
      <c r="K69" s="945"/>
      <c r="L69" s="945"/>
      <c r="M69" s="945"/>
      <c r="N69" s="946"/>
      <c r="O69" s="530" t="str">
        <f>IF('Methane method 2 3'!$D$15&gt;=2,'Nitrogen Method 1 2 3'!$D$18,"-")</f>
        <v>-</v>
      </c>
    </row>
    <row r="70" spans="2:16" ht="30.15" customHeight="1" x14ac:dyDescent="0.25">
      <c r="B70" s="953"/>
      <c r="C70" s="944" t="s">
        <v>272</v>
      </c>
      <c r="D70" s="945"/>
      <c r="E70" s="945"/>
      <c r="F70" s="945"/>
      <c r="G70" s="945"/>
      <c r="H70" s="945"/>
      <c r="I70" s="945"/>
      <c r="J70" s="945"/>
      <c r="K70" s="945"/>
      <c r="L70" s="945"/>
      <c r="M70" s="945"/>
      <c r="N70" s="946"/>
      <c r="O70" s="530" t="str">
        <f>IF('Methane method 2 3'!$D$15&gt;=2,'Nitrogen Method 1 2 3'!$D$20,"-")</f>
        <v>-</v>
      </c>
    </row>
    <row r="71" spans="2:16" ht="30.15" customHeight="1" x14ac:dyDescent="0.25">
      <c r="B71" s="953"/>
      <c r="C71" s="944" t="s">
        <v>273</v>
      </c>
      <c r="D71" s="945"/>
      <c r="E71" s="945"/>
      <c r="F71" s="945"/>
      <c r="G71" s="945"/>
      <c r="H71" s="945"/>
      <c r="I71" s="945"/>
      <c r="J71" s="945"/>
      <c r="K71" s="945"/>
      <c r="L71" s="945"/>
      <c r="M71" s="945"/>
      <c r="N71" s="946"/>
      <c r="O71" s="530" t="str">
        <f>IF('Methane method 2 3'!$D$15&gt;=2,'Nitrogen Method 1 2 3'!$D$22,"-")</f>
        <v>-</v>
      </c>
    </row>
    <row r="72" spans="2:16" ht="30.15" customHeight="1" x14ac:dyDescent="0.25">
      <c r="B72" s="953"/>
      <c r="C72" s="944" t="s">
        <v>274</v>
      </c>
      <c r="D72" s="945"/>
      <c r="E72" s="945"/>
      <c r="F72" s="945"/>
      <c r="G72" s="945"/>
      <c r="H72" s="945"/>
      <c r="I72" s="945"/>
      <c r="J72" s="945"/>
      <c r="K72" s="945"/>
      <c r="L72" s="945"/>
      <c r="M72" s="945"/>
      <c r="N72" s="946"/>
      <c r="O72" s="530" t="str">
        <f>IF('Methane method 2 3'!$D$15&gt;=2,'Methane method 2 3'!$D$36*'Methane method 2 3'!$D$39,"-")</f>
        <v>-</v>
      </c>
    </row>
    <row r="73" spans="2:16" ht="30.15" customHeight="1" x14ac:dyDescent="0.25">
      <c r="B73" s="954"/>
      <c r="C73" s="944" t="s">
        <v>275</v>
      </c>
      <c r="D73" s="945"/>
      <c r="E73" s="945"/>
      <c r="F73" s="945"/>
      <c r="G73" s="945"/>
      <c r="H73" s="945"/>
      <c r="I73" s="945"/>
      <c r="J73" s="945"/>
      <c r="K73" s="945"/>
      <c r="L73" s="945"/>
      <c r="M73" s="945"/>
      <c r="N73" s="946"/>
      <c r="O73" s="530" t="str">
        <f>IF('Methane method 2 3'!$D$15&gt;=2,'Methane method 2 3'!$D$35*'Methane method 2 3'!$D$39,"-")</f>
        <v>-</v>
      </c>
    </row>
    <row r="74" spans="2:16" x14ac:dyDescent="0.25"/>
    <row r="76" spans="2:16" ht="21.65" customHeight="1" x14ac:dyDescent="0.25">
      <c r="B76" s="622" t="s">
        <v>250</v>
      </c>
      <c r="C76" s="619"/>
      <c r="D76" s="619"/>
      <c r="E76" s="619"/>
      <c r="F76" s="619"/>
      <c r="G76" s="619"/>
      <c r="H76" s="619"/>
      <c r="I76" s="619"/>
      <c r="J76" s="619"/>
      <c r="K76" s="619"/>
      <c r="L76" s="619"/>
      <c r="M76" s="619"/>
      <c r="N76" s="619"/>
      <c r="O76" s="619"/>
    </row>
    <row r="77" spans="2:16" ht="9.75" hidden="1" customHeight="1" x14ac:dyDescent="0.25">
      <c r="B77" s="435"/>
      <c r="C77" s="435"/>
      <c r="D77" s="435"/>
      <c r="E77" s="435"/>
      <c r="F77" s="435"/>
      <c r="G77" s="435"/>
      <c r="H77" s="435"/>
      <c r="I77" s="435"/>
      <c r="J77" s="435"/>
      <c r="K77" s="435"/>
      <c r="L77" s="435"/>
      <c r="M77" s="435"/>
    </row>
    <row r="78" spans="2:16" ht="15.5" x14ac:dyDescent="0.25">
      <c r="B78" s="435"/>
      <c r="C78" s="435"/>
      <c r="D78" s="435"/>
      <c r="E78" s="435"/>
      <c r="F78" s="435"/>
      <c r="G78" s="435"/>
      <c r="H78" s="435"/>
      <c r="I78" s="435"/>
      <c r="J78" s="435"/>
      <c r="K78" s="435"/>
      <c r="L78" s="435"/>
      <c r="M78" s="435"/>
    </row>
    <row r="79" spans="2:16" ht="15.5" x14ac:dyDescent="0.25">
      <c r="B79" s="435"/>
      <c r="C79" s="435"/>
      <c r="D79" s="435"/>
      <c r="E79" s="435"/>
      <c r="F79" s="435"/>
      <c r="G79" s="435"/>
      <c r="H79" s="435"/>
      <c r="I79" s="435"/>
      <c r="J79" s="435"/>
      <c r="K79" s="435"/>
      <c r="L79" s="435"/>
      <c r="M79" s="435"/>
    </row>
    <row r="80" spans="2:16" ht="15.5" x14ac:dyDescent="0.35">
      <c r="B80" s="519"/>
    </row>
    <row r="81" spans="2:16" ht="15.5" x14ac:dyDescent="0.35">
      <c r="B81" s="519"/>
    </row>
    <row r="82" spans="2:16" ht="15.5" x14ac:dyDescent="0.35">
      <c r="B82" s="519"/>
    </row>
    <row r="83" spans="2:16" x14ac:dyDescent="0.25"/>
    <row r="84" spans="2:16" x14ac:dyDescent="0.25"/>
    <row r="85" spans="2:16" x14ac:dyDescent="0.25"/>
    <row r="86" spans="2:16" x14ac:dyDescent="0.25"/>
    <row r="87" spans="2:16" x14ac:dyDescent="0.25"/>
    <row r="88" spans="2:16" x14ac:dyDescent="0.25"/>
    <row r="89" spans="2:16" x14ac:dyDescent="0.25"/>
    <row r="93" spans="2:16" ht="20.25" customHeight="1" x14ac:dyDescent="0.25">
      <c r="B93" s="622" t="s">
        <v>251</v>
      </c>
      <c r="C93" s="619"/>
      <c r="D93" s="619"/>
      <c r="E93" s="619"/>
      <c r="F93" s="619"/>
      <c r="G93" s="619"/>
      <c r="H93" s="619"/>
      <c r="I93" s="619"/>
      <c r="J93" s="619"/>
      <c r="K93" s="619"/>
      <c r="L93" s="619"/>
      <c r="M93" s="619"/>
      <c r="N93" s="619"/>
      <c r="O93" s="619"/>
    </row>
    <row r="94" spans="2:16" ht="13.65" hidden="1" customHeight="1" thickBot="1" x14ac:dyDescent="0.3">
      <c r="B94" s="620"/>
      <c r="C94" s="620"/>
      <c r="D94" s="620"/>
      <c r="E94" s="620"/>
      <c r="F94" s="620"/>
      <c r="G94" s="620"/>
      <c r="H94" s="620"/>
      <c r="I94" s="620"/>
      <c r="J94" s="620"/>
      <c r="K94" s="620"/>
      <c r="L94" s="620"/>
      <c r="M94" s="620"/>
      <c r="N94" s="620"/>
      <c r="O94" s="620"/>
    </row>
    <row r="95" spans="2:16" ht="30.15" customHeight="1" x14ac:dyDescent="0.25">
      <c r="B95" s="933" t="s">
        <v>252</v>
      </c>
      <c r="C95" s="934"/>
      <c r="D95" s="934"/>
      <c r="E95" s="934"/>
      <c r="F95" s="934"/>
      <c r="G95" s="934"/>
      <c r="H95" s="934"/>
      <c r="I95" s="934"/>
      <c r="J95" s="934"/>
      <c r="K95" s="934"/>
      <c r="L95" s="934"/>
      <c r="M95" s="934"/>
      <c r="N95" s="935"/>
      <c r="O95" s="532" t="str">
        <f>IF('Methane method 2 3'!$D$15&gt;=2,'Methane method 2 3'!$D$55,"-")</f>
        <v>-</v>
      </c>
      <c r="P95" s="520" t="str">
        <f>IF((ISNUMBER('D&amp;C plant 1'!B4)+ISNUMBER('D&amp;C plant 1'!B5))*(ISNUMBER('Methane method 2 3'!D55)+ISNUMBER('Methane method 2 3'!D56)), "The result is sum of emissions in D&amp;C plant 1 sheet and D&amp;C plant 2015 sheet", " ")</f>
        <v xml:space="preserve"> </v>
      </c>
    </row>
    <row r="96" spans="2:16" x14ac:dyDescent="0.25"/>
    <row r="97" spans="2:15" ht="15.75" customHeight="1" x14ac:dyDescent="0.35">
      <c r="B97" s="623" t="s">
        <v>253</v>
      </c>
      <c r="C97" s="618"/>
      <c r="D97" s="618"/>
      <c r="E97" s="618"/>
      <c r="F97" s="618"/>
      <c r="G97" s="618"/>
      <c r="H97" s="618"/>
      <c r="I97" s="618"/>
      <c r="J97" s="618"/>
      <c r="K97" s="618"/>
      <c r="L97" s="618"/>
      <c r="M97" s="618"/>
      <c r="N97" s="618"/>
      <c r="O97" s="618"/>
    </row>
    <row r="98" spans="2:15" x14ac:dyDescent="0.25"/>
    <row r="99" spans="2:15" x14ac:dyDescent="0.25"/>
    <row r="100" spans="2:15" x14ac:dyDescent="0.25"/>
    <row r="101" spans="2:15" x14ac:dyDescent="0.25"/>
    <row r="102" spans="2:15" x14ac:dyDescent="0.25"/>
    <row r="103" spans="2:15" x14ac:dyDescent="0.25"/>
    <row r="104" spans="2:15" x14ac:dyDescent="0.25"/>
    <row r="105" spans="2:15" x14ac:dyDescent="0.25"/>
    <row r="106" spans="2:15" x14ac:dyDescent="0.25"/>
    <row r="107" spans="2:15" x14ac:dyDescent="0.25"/>
    <row r="108" spans="2:15" x14ac:dyDescent="0.25"/>
    <row r="109" spans="2:15" x14ac:dyDescent="0.25"/>
    <row r="110" spans="2:15" ht="16.5" x14ac:dyDescent="0.45">
      <c r="B110" s="541" t="s">
        <v>254</v>
      </c>
      <c r="C110" s="618"/>
      <c r="D110" s="618"/>
      <c r="E110" s="618"/>
      <c r="F110" s="618"/>
      <c r="G110" s="618"/>
      <c r="H110" s="618"/>
      <c r="I110" s="618"/>
      <c r="J110" s="618"/>
      <c r="K110" s="618"/>
      <c r="L110" s="618"/>
      <c r="M110" s="618"/>
      <c r="N110" s="618"/>
      <c r="O110" s="618"/>
    </row>
    <row r="111" spans="2:15" x14ac:dyDescent="0.25"/>
    <row r="112" spans="2:15" x14ac:dyDescent="0.25"/>
    <row r="113" spans="2:15" x14ac:dyDescent="0.25"/>
    <row r="114" spans="2:15" x14ac:dyDescent="0.25"/>
    <row r="115" spans="2:15" x14ac:dyDescent="0.25"/>
    <row r="116" spans="2:15" x14ac:dyDescent="0.25"/>
    <row r="117" spans="2:15" x14ac:dyDescent="0.25"/>
    <row r="118" spans="2:15" x14ac:dyDescent="0.25"/>
    <row r="119" spans="2:15" x14ac:dyDescent="0.25"/>
    <row r="120" spans="2:15" x14ac:dyDescent="0.25"/>
    <row r="121" spans="2:15" x14ac:dyDescent="0.25"/>
    <row r="122" spans="2:15" x14ac:dyDescent="0.25"/>
    <row r="123" spans="2:15" x14ac:dyDescent="0.25"/>
    <row r="124" spans="2:15" x14ac:dyDescent="0.25"/>
    <row r="125" spans="2:15" ht="24" customHeight="1" x14ac:dyDescent="0.25">
      <c r="B125" s="622" t="s">
        <v>251</v>
      </c>
      <c r="C125" s="619"/>
      <c r="D125" s="619"/>
      <c r="E125" s="619"/>
      <c r="F125" s="619"/>
      <c r="G125" s="619"/>
      <c r="H125" s="619"/>
      <c r="I125" s="619"/>
      <c r="J125" s="619"/>
      <c r="K125" s="619"/>
      <c r="L125" s="619"/>
      <c r="M125" s="619"/>
      <c r="N125" s="619"/>
      <c r="O125" s="619"/>
    </row>
    <row r="126" spans="2:15" ht="20.25" hidden="1" customHeight="1" thickBot="1" x14ac:dyDescent="0.3"/>
    <row r="127" spans="2:15" ht="28.5" customHeight="1" x14ac:dyDescent="0.25">
      <c r="B127" s="933" t="s">
        <v>252</v>
      </c>
      <c r="C127" s="934"/>
      <c r="D127" s="934"/>
      <c r="E127" s="934"/>
      <c r="F127" s="934"/>
      <c r="G127" s="934"/>
      <c r="H127" s="934"/>
      <c r="I127" s="934"/>
      <c r="J127" s="934"/>
      <c r="K127" s="934"/>
      <c r="L127" s="934"/>
      <c r="M127" s="934"/>
      <c r="N127" s="935"/>
      <c r="O127" s="532" t="str">
        <f>IF('Methane method 2 3'!$D$15&gt;=2,'Methane method 2 3'!$D$56,"-")</f>
        <v>-</v>
      </c>
    </row>
    <row r="128" spans="2:15" ht="31.65" customHeight="1" x14ac:dyDescent="0.25"/>
    <row r="129" ht="7.5" customHeight="1" x14ac:dyDescent="0.25"/>
    <row r="161" spans="16:16" x14ac:dyDescent="0.25"/>
    <row r="164" spans="16:16" ht="30.15" hidden="1" customHeight="1" x14ac:dyDescent="0.25">
      <c r="P164" s="520" t="str">
        <f>IF((ISNUMBER('D&amp;C plant 1'!B4)+ISNUMBER('D&amp;C plant 1'!B5))*(ISNUMBER('Methane method 2 3'!D55)+ISNUMBER('Methane method 2 3'!D56)), "The result is sum of emissions in D&amp;C plant 1 sheet and D&amp;C plant 2015 sheet", " ")</f>
        <v xml:space="preserve"> </v>
      </c>
    </row>
  </sheetData>
  <sheetProtection algorithmName="SHA-256" hashValue="vMxIlfIV04+LfbAgqHMyDntZD6e4EUeMIngYJcJ1KKM=" saltValue="o8j9MdyE3NUa+aB0KXFtEg==" spinCount="100000" sheet="1" objects="1" scenarios="1"/>
  <mergeCells count="30">
    <mergeCell ref="C56:N56"/>
    <mergeCell ref="C61:N61"/>
    <mergeCell ref="B3:O3"/>
    <mergeCell ref="C54:N54"/>
    <mergeCell ref="B7:O7"/>
    <mergeCell ref="B43:O43"/>
    <mergeCell ref="B44:O44"/>
    <mergeCell ref="E4:N4"/>
    <mergeCell ref="C5:N5"/>
    <mergeCell ref="C4:D4"/>
    <mergeCell ref="B55:B73"/>
    <mergeCell ref="C58:N58"/>
    <mergeCell ref="C57:N57"/>
    <mergeCell ref="C55:N55"/>
    <mergeCell ref="C72:N72"/>
    <mergeCell ref="C67:N67"/>
    <mergeCell ref="C59:N59"/>
    <mergeCell ref="B95:N95"/>
    <mergeCell ref="B127:N127"/>
    <mergeCell ref="C73:N73"/>
    <mergeCell ref="C69:N69"/>
    <mergeCell ref="C70:N70"/>
    <mergeCell ref="C71:N71"/>
    <mergeCell ref="C60:N60"/>
    <mergeCell ref="C62:N62"/>
    <mergeCell ref="C68:N68"/>
    <mergeCell ref="C65:N65"/>
    <mergeCell ref="C63:N63"/>
    <mergeCell ref="C66:N66"/>
    <mergeCell ref="C64:N64"/>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6&amp;R&amp;A</oddHeader>
    <oddFooter>&amp;L© Commonwealth of Australia (2016) Clean Energy Regulator.&amp;RISBN: 978-1-921299-79-7</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workbookViewId="0"/>
  </sheetViews>
  <sheetFormatPr defaultColWidth="0" defaultRowHeight="12.5" zeroHeight="1" x14ac:dyDescent="0.25"/>
  <cols>
    <col min="1" max="1" width="9.08984375" style="184" customWidth="1"/>
    <col min="2" max="2" width="136.54296875" style="184" customWidth="1"/>
    <col min="3" max="3" width="9.08984375" style="184" customWidth="1"/>
    <col min="4" max="16384" width="8.90625" hidden="1"/>
  </cols>
  <sheetData>
    <row r="1" spans="1:2" ht="130.4" customHeight="1" x14ac:dyDescent="0.25">
      <c r="A1" s="184" t="s">
        <v>460</v>
      </c>
    </row>
    <row r="2" spans="1:2" ht="23.5" x14ac:dyDescent="0.25">
      <c r="B2" s="539" t="s">
        <v>0</v>
      </c>
    </row>
    <row r="3" spans="1:2" x14ac:dyDescent="0.25"/>
    <row r="4" spans="1:2" ht="115.4" customHeight="1" x14ac:dyDescent="0.25">
      <c r="B4" s="632" t="s">
        <v>459</v>
      </c>
    </row>
    <row r="5" spans="1:2" ht="58" x14ac:dyDescent="0.25">
      <c r="B5" s="631" t="s">
        <v>457</v>
      </c>
    </row>
    <row r="6" spans="1:2" ht="101.5" x14ac:dyDescent="0.25">
      <c r="B6" s="631" t="s">
        <v>458</v>
      </c>
    </row>
    <row r="7" spans="1:2" hidden="1" x14ac:dyDescent="0.25">
      <c r="B7" s="540"/>
    </row>
  </sheetData>
  <sheetProtection algorithmName="SHA-256" hashValue="wDCIDvWL24vec7eW5bJTJ6HoHjyDjRgyxxw5+RhRKE8=" saltValue="HcXX1ZWFQRibgZwtKdc1pg==" spinCount="100000" sheet="1" objects="1" scenarios="1" selectLockedCells="1" selectUnlockedCells="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I143"/>
  <sheetViews>
    <sheetView zoomScale="80" zoomScaleNormal="80" workbookViewId="0">
      <selection activeCell="D153" sqref="D153"/>
    </sheetView>
  </sheetViews>
  <sheetFormatPr defaultColWidth="9.08984375" defaultRowHeight="14.5" x14ac:dyDescent="0.35"/>
  <cols>
    <col min="1" max="1" width="32.54296875" style="122" customWidth="1"/>
    <col min="2" max="2" width="60.54296875" style="122" bestFit="1" customWidth="1"/>
    <col min="3" max="3" width="12.08984375" style="122" bestFit="1" customWidth="1"/>
    <col min="4" max="6" width="56.453125" style="79" customWidth="1"/>
    <col min="7" max="7" width="56.453125" style="122" customWidth="1"/>
    <col min="8" max="8" width="98.54296875" style="122" bestFit="1" customWidth="1"/>
    <col min="9" max="9" width="46.54296875" style="122" bestFit="1" customWidth="1"/>
    <col min="10" max="16384" width="9.08984375" style="122"/>
  </cols>
  <sheetData>
    <row r="1" spans="1:8" x14ac:dyDescent="0.35">
      <c r="A1" s="169" t="s">
        <v>276</v>
      </c>
      <c r="B1" s="169" t="s">
        <v>277</v>
      </c>
      <c r="C1" s="169" t="s">
        <v>278</v>
      </c>
      <c r="D1" s="4" t="s">
        <v>279</v>
      </c>
      <c r="E1" s="4" t="s">
        <v>280</v>
      </c>
      <c r="F1" s="2"/>
      <c r="H1" s="317" t="s">
        <v>281</v>
      </c>
    </row>
    <row r="2" spans="1:8" x14ac:dyDescent="0.35">
      <c r="A2" s="148" t="s">
        <v>282</v>
      </c>
      <c r="B2" s="62"/>
      <c r="C2" s="62"/>
      <c r="D2" s="126" t="str">
        <f ca="1">RIGHT(CELL("filename",'D&amp;C plant 1'!A1),LEN(CELL("filename",'D&amp;C plant 1'!A1))-FIND("]",CELL("filename",'D&amp;C plant 1'!A1)))</f>
        <v>D&amp;C plant 1</v>
      </c>
      <c r="E2" s="2"/>
      <c r="F2" s="2"/>
      <c r="H2" s="318" t="s">
        <v>283</v>
      </c>
    </row>
    <row r="3" spans="1:8" x14ac:dyDescent="0.35">
      <c r="A3" s="62"/>
      <c r="B3" s="62"/>
      <c r="C3" s="62"/>
      <c r="D3" s="126" t="str">
        <f ca="1">RIGHT(CELL("filename",'D&amp;C plant 2'!A1),LEN(CELL("filename",'D&amp;C plant 1'!A2))-FIND("]",CELL("filename",'D&amp;C plant 1'!A2)))</f>
        <v>D&amp;C plant 2</v>
      </c>
      <c r="E3" s="2"/>
      <c r="F3" s="2"/>
      <c r="H3" s="318" t="s">
        <v>284</v>
      </c>
    </row>
    <row r="4" spans="1:8" x14ac:dyDescent="0.35">
      <c r="A4" s="62"/>
      <c r="B4" s="62"/>
      <c r="C4" s="62"/>
      <c r="D4" s="126" t="str">
        <f ca="1">RIGHT(CELL("filename",'D&amp;C plant 3'!A1),LEN(CELL("filename",'D&amp;C plant 3'!A1))-FIND("]",CELL("filename",'D&amp;C plant 3'!A1)))</f>
        <v>D&amp;C plant 3</v>
      </c>
      <c r="E4" s="2"/>
      <c r="F4" s="2"/>
      <c r="H4" s="318" t="s">
        <v>285</v>
      </c>
    </row>
    <row r="5" spans="1:8" x14ac:dyDescent="0.35">
      <c r="A5" s="62"/>
      <c r="B5" s="62"/>
      <c r="C5" s="62"/>
      <c r="D5" s="2"/>
      <c r="E5" s="2"/>
      <c r="F5" s="2"/>
      <c r="H5" s="319" t="str">
        <f ca="1">RIGHT(CELL("filename",'Methane method 1'!B1),LEN(CELL("filename",'Methane method 1'!B1))-FIND("]",CELL("filename",'Methane method 1'!B1)))</f>
        <v>Methane method 1</v>
      </c>
    </row>
    <row r="6" spans="1:8" x14ac:dyDescent="0.35">
      <c r="A6" s="148" t="s">
        <v>286</v>
      </c>
      <c r="B6" s="62" t="s">
        <v>287</v>
      </c>
      <c r="C6" s="62"/>
      <c r="D6" s="125"/>
      <c r="E6" s="2"/>
      <c r="F6" s="2"/>
      <c r="H6" s="320"/>
    </row>
    <row r="7" spans="1:8" x14ac:dyDescent="0.35">
      <c r="A7" s="62"/>
      <c r="B7" s="62" t="s">
        <v>288</v>
      </c>
      <c r="C7" s="62"/>
      <c r="D7" s="126"/>
      <c r="E7" s="2"/>
      <c r="F7" s="2"/>
      <c r="H7" s="320"/>
    </row>
    <row r="8" spans="1:8" x14ac:dyDescent="0.35">
      <c r="A8" s="62"/>
      <c r="B8" s="62" t="s">
        <v>289</v>
      </c>
      <c r="C8" s="62"/>
      <c r="D8" s="127"/>
      <c r="E8" s="2"/>
      <c r="F8" s="2"/>
      <c r="H8" s="320"/>
    </row>
    <row r="9" spans="1:8" x14ac:dyDescent="0.35">
      <c r="A9" s="62"/>
      <c r="B9" s="62" t="s">
        <v>290</v>
      </c>
      <c r="C9" s="62"/>
      <c r="D9" s="128"/>
      <c r="E9" s="2"/>
      <c r="F9" s="2"/>
      <c r="H9" s="320"/>
    </row>
    <row r="10" spans="1:8" x14ac:dyDescent="0.35">
      <c r="A10" s="62"/>
      <c r="B10" s="62" t="s">
        <v>291</v>
      </c>
      <c r="C10" s="62"/>
      <c r="D10" s="129"/>
      <c r="E10" s="2"/>
      <c r="F10" s="2"/>
      <c r="H10" s="320"/>
    </row>
    <row r="11" spans="1:8" x14ac:dyDescent="0.35">
      <c r="A11" s="62"/>
      <c r="B11" s="62"/>
      <c r="C11" s="62"/>
      <c r="D11" s="2" t="s">
        <v>292</v>
      </c>
      <c r="E11" s="2"/>
      <c r="F11" s="2"/>
      <c r="H11" s="320"/>
    </row>
    <row r="12" spans="1:8" x14ac:dyDescent="0.35">
      <c r="A12" s="62"/>
      <c r="B12" s="62"/>
      <c r="C12" s="62"/>
      <c r="D12" s="2"/>
      <c r="E12" s="2"/>
      <c r="F12" s="2"/>
      <c r="H12" s="320"/>
    </row>
    <row r="13" spans="1:8" x14ac:dyDescent="0.35">
      <c r="A13" s="148" t="s">
        <v>293</v>
      </c>
      <c r="B13" s="62"/>
      <c r="C13" s="62"/>
      <c r="D13" s="162" t="s">
        <v>294</v>
      </c>
      <c r="E13" s="2"/>
      <c r="F13" s="2"/>
      <c r="H13" s="320"/>
    </row>
    <row r="14" spans="1:8" x14ac:dyDescent="0.35">
      <c r="A14" s="62"/>
      <c r="B14" s="62"/>
      <c r="C14" s="62"/>
      <c r="D14" s="162" t="s">
        <v>295</v>
      </c>
      <c r="E14" s="2"/>
      <c r="F14" s="2"/>
      <c r="H14" s="320"/>
    </row>
    <row r="15" spans="1:8" ht="15" x14ac:dyDescent="0.4">
      <c r="A15" s="62"/>
      <c r="B15" s="62"/>
      <c r="C15" s="62"/>
      <c r="D15" s="155" t="s">
        <v>296</v>
      </c>
      <c r="E15" s="2"/>
      <c r="F15" s="2"/>
      <c r="H15" s="321" t="s">
        <v>297</v>
      </c>
    </row>
    <row r="16" spans="1:8" ht="15" x14ac:dyDescent="0.4">
      <c r="A16" s="62"/>
      <c r="B16" s="62"/>
      <c r="C16" s="62"/>
      <c r="D16" s="155" t="s">
        <v>298</v>
      </c>
      <c r="E16" s="2"/>
      <c r="F16" s="2"/>
      <c r="H16" s="321" t="s">
        <v>299</v>
      </c>
    </row>
    <row r="17" spans="1:9" x14ac:dyDescent="0.35">
      <c r="A17" s="62"/>
      <c r="B17" s="62"/>
      <c r="C17" s="62" t="s">
        <v>300</v>
      </c>
      <c r="D17" s="124" t="s">
        <v>301</v>
      </c>
      <c r="E17" s="2" t="s">
        <v>302</v>
      </c>
      <c r="F17" s="2"/>
      <c r="G17" s="62" t="s">
        <v>303</v>
      </c>
      <c r="H17" s="322" t="s">
        <v>304</v>
      </c>
    </row>
    <row r="18" spans="1:9" x14ac:dyDescent="0.35">
      <c r="A18" s="62"/>
      <c r="B18" s="62"/>
      <c r="C18" s="62" t="s">
        <v>305</v>
      </c>
      <c r="D18" s="125" t="s">
        <v>306</v>
      </c>
      <c r="E18" s="2" t="s">
        <v>302</v>
      </c>
      <c r="F18" s="2"/>
      <c r="G18" s="62" t="s">
        <v>307</v>
      </c>
      <c r="H18" s="322" t="s">
        <v>308</v>
      </c>
      <c r="I18" s="2" t="s">
        <v>302</v>
      </c>
    </row>
    <row r="19" spans="1:9" x14ac:dyDescent="0.35">
      <c r="A19" s="62"/>
      <c r="B19" s="62"/>
      <c r="C19" s="62"/>
      <c r="D19" s="125" t="s">
        <v>309</v>
      </c>
      <c r="E19" s="2"/>
      <c r="F19" s="2"/>
      <c r="G19" s="62" t="s">
        <v>310</v>
      </c>
      <c r="H19" s="323" t="s">
        <v>311</v>
      </c>
      <c r="I19" s="2" t="s">
        <v>302</v>
      </c>
    </row>
    <row r="20" spans="1:9" ht="15" x14ac:dyDescent="0.4">
      <c r="A20" s="62"/>
      <c r="B20" s="62"/>
      <c r="C20" s="62"/>
      <c r="D20" s="124" t="s">
        <v>312</v>
      </c>
      <c r="E20" s="2"/>
      <c r="F20" s="2"/>
      <c r="H20" s="324" t="s">
        <v>313</v>
      </c>
    </row>
    <row r="21" spans="1:9" x14ac:dyDescent="0.35">
      <c r="A21" s="62"/>
      <c r="B21" s="62"/>
      <c r="C21" s="62"/>
      <c r="D21" s="126" t="str">
        <f>IF('D&amp;C plant 1'!$C$4&lt;2011,D23,D22)</f>
        <v>Input VSwasl &amp; conversion factor or directly input CODwasl below</v>
      </c>
      <c r="E21" s="2" t="s">
        <v>314</v>
      </c>
      <c r="F21" s="2"/>
      <c r="H21" s="320"/>
    </row>
    <row r="22" spans="1:9" ht="15" x14ac:dyDescent="0.4">
      <c r="A22" s="62"/>
      <c r="B22" s="62"/>
      <c r="C22" s="62"/>
      <c r="D22" s="127" t="s">
        <v>315</v>
      </c>
      <c r="E22" s="2"/>
      <c r="F22" s="2"/>
      <c r="H22" s="325" t="s">
        <v>316</v>
      </c>
    </row>
    <row r="23" spans="1:9" ht="15" x14ac:dyDescent="0.4">
      <c r="A23" s="62"/>
      <c r="B23" s="62"/>
      <c r="C23" s="62"/>
      <c r="D23" s="127" t="s">
        <v>317</v>
      </c>
      <c r="E23" s="2"/>
      <c r="F23" s="2"/>
      <c r="H23" s="320"/>
    </row>
    <row r="24" spans="1:9" ht="15" x14ac:dyDescent="0.4">
      <c r="A24" s="62"/>
      <c r="B24" s="62"/>
      <c r="C24" s="62"/>
      <c r="D24" s="124" t="s">
        <v>318</v>
      </c>
      <c r="E24" s="2"/>
      <c r="F24" s="2"/>
      <c r="H24" s="320"/>
    </row>
    <row r="25" spans="1:9" x14ac:dyDescent="0.35">
      <c r="A25" s="62"/>
      <c r="B25" s="62"/>
      <c r="C25" s="62"/>
      <c r="D25" s="126" t="str">
        <f>IF('D&amp;C plant 1'!$C$4&lt;2011,D27,D26)</f>
        <v>Input CODwasl directly, or input VSwasl &amp; conversion factor (both above)</v>
      </c>
      <c r="E25" s="2" t="s">
        <v>314</v>
      </c>
      <c r="F25" s="2"/>
      <c r="H25" s="320"/>
    </row>
    <row r="26" spans="1:9" ht="15" x14ac:dyDescent="0.4">
      <c r="A26" s="62"/>
      <c r="B26" s="62"/>
      <c r="C26" s="62"/>
      <c r="D26" s="127" t="s">
        <v>319</v>
      </c>
      <c r="E26" s="2"/>
      <c r="F26" s="2"/>
      <c r="H26" s="320"/>
    </row>
    <row r="27" spans="1:9" ht="15" x14ac:dyDescent="0.4">
      <c r="A27" s="62"/>
      <c r="B27" s="62"/>
      <c r="C27" s="62"/>
      <c r="D27" s="127" t="s">
        <v>320</v>
      </c>
      <c r="E27" s="2"/>
      <c r="F27" s="2"/>
      <c r="H27" s="320"/>
    </row>
    <row r="28" spans="1:9" x14ac:dyDescent="0.35">
      <c r="A28" s="62"/>
      <c r="B28" s="62"/>
      <c r="C28" s="62"/>
      <c r="D28" s="123"/>
      <c r="E28" s="2"/>
      <c r="F28" s="2"/>
      <c r="H28" s="320"/>
    </row>
    <row r="29" spans="1:9" x14ac:dyDescent="0.35">
      <c r="A29" s="62"/>
      <c r="B29" s="62"/>
      <c r="C29" s="62"/>
      <c r="D29" s="124" t="s">
        <v>321</v>
      </c>
      <c r="E29" s="2"/>
      <c r="F29" s="2"/>
      <c r="H29" s="320"/>
    </row>
    <row r="30" spans="1:9" x14ac:dyDescent="0.35">
      <c r="A30" s="62"/>
      <c r="B30" s="62"/>
      <c r="C30" s="62"/>
      <c r="D30" s="124" t="s">
        <v>322</v>
      </c>
      <c r="E30" s="2"/>
      <c r="F30" s="2"/>
      <c r="H30" s="320"/>
    </row>
    <row r="31" spans="1:9" x14ac:dyDescent="0.35">
      <c r="A31" s="62"/>
      <c r="B31" s="62"/>
      <c r="C31" s="62"/>
      <c r="D31" s="124" t="s">
        <v>323</v>
      </c>
      <c r="E31" s="2"/>
      <c r="F31" s="2"/>
      <c r="H31" s="320"/>
    </row>
    <row r="32" spans="1:9" x14ac:dyDescent="0.35">
      <c r="A32" s="62"/>
      <c r="B32" s="62"/>
      <c r="C32" s="62" t="s">
        <v>324</v>
      </c>
      <c r="D32" s="124" t="s">
        <v>325</v>
      </c>
      <c r="E32" s="2" t="s">
        <v>302</v>
      </c>
      <c r="F32" s="2"/>
      <c r="H32" s="320"/>
    </row>
    <row r="33" spans="1:8" x14ac:dyDescent="0.35">
      <c r="A33" s="62"/>
      <c r="B33" s="62"/>
      <c r="C33" s="62"/>
      <c r="D33" s="123"/>
      <c r="E33" s="2"/>
      <c r="F33" s="2"/>
      <c r="H33" s="320"/>
    </row>
    <row r="34" spans="1:8" x14ac:dyDescent="0.35">
      <c r="A34" s="62"/>
      <c r="B34" s="62"/>
      <c r="C34" s="62"/>
      <c r="D34" s="124" t="s">
        <v>326</v>
      </c>
      <c r="E34" s="2"/>
      <c r="F34" s="2"/>
      <c r="H34" s="320"/>
    </row>
    <row r="35" spans="1:8" x14ac:dyDescent="0.35">
      <c r="A35" s="62"/>
      <c r="B35" s="62"/>
      <c r="C35" s="62"/>
      <c r="D35" s="129" t="s">
        <v>327</v>
      </c>
      <c r="E35" s="2"/>
      <c r="F35" s="2"/>
      <c r="H35" s="320"/>
    </row>
    <row r="36" spans="1:8" x14ac:dyDescent="0.35">
      <c r="A36" s="62"/>
      <c r="B36" s="62"/>
      <c r="C36" s="62"/>
      <c r="D36" s="62"/>
      <c r="E36" s="2"/>
      <c r="F36" s="2"/>
      <c r="H36" s="320"/>
    </row>
    <row r="37" spans="1:8" x14ac:dyDescent="0.35">
      <c r="A37" s="62"/>
      <c r="B37" s="62"/>
      <c r="C37" s="62"/>
      <c r="D37" s="124" t="s">
        <v>328</v>
      </c>
      <c r="E37" s="2"/>
      <c r="F37" s="2"/>
      <c r="H37" s="320"/>
    </row>
    <row r="38" spans="1:8" x14ac:dyDescent="0.35">
      <c r="A38" s="62"/>
      <c r="B38" s="62"/>
      <c r="C38" s="62"/>
      <c r="D38" s="129" t="s">
        <v>329</v>
      </c>
      <c r="E38" s="2"/>
      <c r="F38" s="2"/>
      <c r="H38" s="320"/>
    </row>
    <row r="39" spans="1:8" x14ac:dyDescent="0.35">
      <c r="A39" s="62"/>
      <c r="B39" s="62"/>
      <c r="C39" s="62"/>
      <c r="D39" s="62"/>
      <c r="E39" s="2"/>
      <c r="F39" s="2"/>
      <c r="H39" s="320"/>
    </row>
    <row r="40" spans="1:8" x14ac:dyDescent="0.35">
      <c r="A40" s="62"/>
      <c r="B40" s="62"/>
      <c r="C40" s="62"/>
      <c r="D40" s="124" t="s">
        <v>330</v>
      </c>
      <c r="E40" s="2"/>
      <c r="F40" s="2"/>
      <c r="H40" s="124" t="s">
        <v>331</v>
      </c>
    </row>
    <row r="41" spans="1:8" x14ac:dyDescent="0.35">
      <c r="A41" s="62"/>
      <c r="B41" s="62"/>
      <c r="C41" s="62"/>
      <c r="D41" s="129" t="s">
        <v>332</v>
      </c>
      <c r="E41" s="2"/>
      <c r="F41" s="2"/>
      <c r="H41" s="320"/>
    </row>
    <row r="42" spans="1:8" x14ac:dyDescent="0.35">
      <c r="A42" s="62"/>
      <c r="B42" s="62"/>
      <c r="C42" s="62"/>
      <c r="D42" s="123"/>
      <c r="E42" s="2"/>
      <c r="F42" s="2"/>
      <c r="H42" s="320"/>
    </row>
    <row r="43" spans="1:8" ht="15" x14ac:dyDescent="0.4">
      <c r="A43" s="148" t="s">
        <v>333</v>
      </c>
      <c r="B43" s="130" t="s">
        <v>334</v>
      </c>
      <c r="C43" s="62"/>
      <c r="D43" s="124">
        <v>4.9000000000000004</v>
      </c>
      <c r="E43" s="2"/>
      <c r="F43" s="2"/>
      <c r="H43" s="320"/>
    </row>
    <row r="44" spans="1:8" ht="15" x14ac:dyDescent="0.4">
      <c r="A44" s="62"/>
      <c r="B44" s="130" t="s">
        <v>335</v>
      </c>
      <c r="C44" s="62"/>
      <c r="D44" s="124">
        <v>4.7</v>
      </c>
      <c r="E44" s="2"/>
      <c r="F44" s="2"/>
      <c r="H44" s="320"/>
    </row>
    <row r="45" spans="1:8" x14ac:dyDescent="0.35">
      <c r="A45" s="62"/>
      <c r="B45" s="131" t="s">
        <v>336</v>
      </c>
      <c r="C45" s="62"/>
      <c r="D45" s="124">
        <v>3.5999999999999997E-2</v>
      </c>
      <c r="E45" s="2"/>
      <c r="F45" s="2"/>
      <c r="H45" s="320"/>
    </row>
    <row r="46" spans="1:8" ht="15" x14ac:dyDescent="0.4">
      <c r="A46" s="62"/>
      <c r="B46" s="130" t="s">
        <v>337</v>
      </c>
      <c r="C46" s="62"/>
      <c r="D46" s="124">
        <v>0.16</v>
      </c>
      <c r="E46" s="2"/>
      <c r="F46" s="2"/>
      <c r="H46" s="320"/>
    </row>
    <row r="47" spans="1:8" x14ac:dyDescent="0.35">
      <c r="A47" s="62"/>
      <c r="B47" s="62"/>
      <c r="C47" s="62"/>
      <c r="D47" s="132"/>
      <c r="E47" s="2"/>
      <c r="F47" s="2"/>
      <c r="H47" s="320"/>
    </row>
    <row r="48" spans="1:8" ht="15" x14ac:dyDescent="0.4">
      <c r="A48" s="62"/>
      <c r="B48" s="130" t="s">
        <v>338</v>
      </c>
      <c r="C48" s="62"/>
      <c r="D48" s="133">
        <v>1.99</v>
      </c>
      <c r="E48" s="2"/>
      <c r="F48" s="2"/>
      <c r="H48" s="320"/>
    </row>
    <row r="49" spans="1:8" ht="15" x14ac:dyDescent="0.4">
      <c r="A49" s="62"/>
      <c r="B49" s="130" t="s">
        <v>339</v>
      </c>
      <c r="C49" s="62"/>
      <c r="D49" s="133">
        <v>1.48</v>
      </c>
      <c r="E49" s="2"/>
      <c r="F49" s="2"/>
      <c r="H49" s="320"/>
    </row>
    <row r="50" spans="1:8" x14ac:dyDescent="0.35">
      <c r="A50" s="62"/>
      <c r="B50" s="2"/>
      <c r="C50" s="62"/>
      <c r="D50" s="134"/>
      <c r="E50" s="2"/>
      <c r="F50" s="2"/>
      <c r="H50" s="320"/>
    </row>
    <row r="51" spans="1:8" ht="15" x14ac:dyDescent="0.4">
      <c r="A51" s="6" t="s">
        <v>340</v>
      </c>
      <c r="B51" s="130" t="s">
        <v>338</v>
      </c>
      <c r="C51" s="62"/>
      <c r="D51" s="135" t="str">
        <f>IF('D&amp;C plant 1'!$C$5=1,D48,"")</f>
        <v/>
      </c>
      <c r="E51" s="2" t="s">
        <v>341</v>
      </c>
      <c r="F51" s="2"/>
      <c r="H51" s="320"/>
    </row>
    <row r="52" spans="1:8" ht="15" x14ac:dyDescent="0.4">
      <c r="A52" s="6" t="s">
        <v>340</v>
      </c>
      <c r="B52" s="130" t="s">
        <v>339</v>
      </c>
      <c r="C52" s="62"/>
      <c r="D52" s="135" t="str">
        <f>IF('D&amp;C plant 1'!$C$5=1,D49,"")</f>
        <v/>
      </c>
      <c r="E52" s="2" t="s">
        <v>341</v>
      </c>
      <c r="F52" s="2"/>
      <c r="H52" s="320"/>
    </row>
    <row r="53" spans="1:8" x14ac:dyDescent="0.35">
      <c r="A53" s="2"/>
      <c r="B53" s="2"/>
      <c r="C53" s="62"/>
      <c r="D53" s="134"/>
      <c r="E53" s="2"/>
      <c r="F53" s="2"/>
      <c r="H53" s="320"/>
    </row>
    <row r="54" spans="1:8" ht="15" x14ac:dyDescent="0.4">
      <c r="A54" s="6" t="s">
        <v>342</v>
      </c>
      <c r="B54" s="130" t="s">
        <v>338</v>
      </c>
      <c r="C54" s="62"/>
      <c r="D54" s="135" t="str">
        <f>IF('D&amp;C plant 2'!$C$5=1,D48,"")</f>
        <v/>
      </c>
      <c r="E54" s="2" t="s">
        <v>341</v>
      </c>
      <c r="F54" s="2"/>
      <c r="H54" s="320"/>
    </row>
    <row r="55" spans="1:8" ht="15" x14ac:dyDescent="0.4">
      <c r="A55" s="6" t="s">
        <v>342</v>
      </c>
      <c r="B55" s="130" t="s">
        <v>339</v>
      </c>
      <c r="C55" s="62"/>
      <c r="D55" s="135" t="str">
        <f>IF('D&amp;C plant 2'!$C$5=1,D49,"")</f>
        <v/>
      </c>
      <c r="E55" s="2" t="s">
        <v>341</v>
      </c>
      <c r="F55" s="2"/>
      <c r="H55" s="320"/>
    </row>
    <row r="56" spans="1:8" x14ac:dyDescent="0.35">
      <c r="A56" s="2"/>
      <c r="B56" s="2"/>
      <c r="C56" s="62"/>
      <c r="D56" s="134"/>
      <c r="E56" s="2"/>
      <c r="F56" s="2"/>
      <c r="H56" s="320"/>
    </row>
    <row r="57" spans="1:8" ht="15" x14ac:dyDescent="0.4">
      <c r="A57" s="6" t="s">
        <v>343</v>
      </c>
      <c r="B57" s="130" t="s">
        <v>338</v>
      </c>
      <c r="C57" s="62"/>
      <c r="D57" s="135" t="str">
        <f>IF('D&amp;C plant 3'!$C$5=1,D48,"")</f>
        <v/>
      </c>
      <c r="E57" s="2" t="s">
        <v>341</v>
      </c>
      <c r="F57" s="2"/>
      <c r="H57" s="320"/>
    </row>
    <row r="58" spans="1:8" ht="15" x14ac:dyDescent="0.4">
      <c r="A58" s="6" t="s">
        <v>343</v>
      </c>
      <c r="B58" s="130" t="s">
        <v>339</v>
      </c>
      <c r="C58" s="62"/>
      <c r="D58" s="135" t="str">
        <f>IF('D&amp;C plant 3'!$C$5=1,D49,"")</f>
        <v/>
      </c>
      <c r="E58" s="2" t="s">
        <v>341</v>
      </c>
      <c r="F58" s="2"/>
      <c r="H58" s="320"/>
    </row>
    <row r="59" spans="1:8" x14ac:dyDescent="0.35">
      <c r="A59" s="6"/>
      <c r="B59" s="6"/>
      <c r="C59" s="6"/>
      <c r="D59" s="6"/>
      <c r="E59" s="2"/>
      <c r="F59" s="2"/>
      <c r="H59" s="320"/>
    </row>
    <row r="60" spans="1:8" ht="15" x14ac:dyDescent="0.4">
      <c r="A60" s="6" t="s">
        <v>344</v>
      </c>
      <c r="B60" s="130" t="s">
        <v>338</v>
      </c>
      <c r="C60" s="62"/>
      <c r="D60" s="136"/>
      <c r="E60" s="2" t="s">
        <v>341</v>
      </c>
      <c r="F60" s="2"/>
      <c r="H60" s="320"/>
    </row>
    <row r="61" spans="1:8" ht="15" x14ac:dyDescent="0.4">
      <c r="A61" s="6" t="s">
        <v>344</v>
      </c>
      <c r="B61" s="130" t="s">
        <v>339</v>
      </c>
      <c r="C61" s="62"/>
      <c r="D61" s="136"/>
      <c r="E61" s="2" t="s">
        <v>341</v>
      </c>
      <c r="F61" s="2"/>
      <c r="H61" s="320"/>
    </row>
    <row r="62" spans="1:8" x14ac:dyDescent="0.35">
      <c r="A62" s="6"/>
      <c r="B62" s="62"/>
      <c r="C62" s="62"/>
      <c r="D62" s="161"/>
      <c r="E62" s="2"/>
      <c r="F62" s="2"/>
      <c r="H62" s="320"/>
    </row>
    <row r="63" spans="1:8" x14ac:dyDescent="0.35">
      <c r="A63" s="6"/>
      <c r="B63" s="62"/>
      <c r="C63" s="62"/>
      <c r="D63" s="161"/>
      <c r="E63" s="2"/>
      <c r="F63" s="2"/>
      <c r="H63" s="320"/>
    </row>
    <row r="64" spans="1:8" ht="15" thickBot="1" x14ac:dyDescent="0.4">
      <c r="A64" s="6"/>
      <c r="B64" s="62"/>
      <c r="C64" s="62"/>
      <c r="D64" s="62" t="s">
        <v>345</v>
      </c>
      <c r="E64" s="62" t="s">
        <v>346</v>
      </c>
      <c r="F64" s="62" t="s">
        <v>347</v>
      </c>
      <c r="H64" s="320"/>
    </row>
    <row r="65" spans="1:8" ht="15.5" thickBot="1" x14ac:dyDescent="0.45">
      <c r="A65" s="62" t="s">
        <v>348</v>
      </c>
      <c r="B65" s="123" t="s">
        <v>349</v>
      </c>
      <c r="C65" s="62" t="s">
        <v>350</v>
      </c>
      <c r="D65" s="145" t="s">
        <v>351</v>
      </c>
      <c r="E65" s="163" t="s">
        <v>352</v>
      </c>
      <c r="F65" s="145">
        <v>4.9000000000000004</v>
      </c>
      <c r="G65" s="62" t="s">
        <v>353</v>
      </c>
      <c r="H65" s="320"/>
    </row>
    <row r="66" spans="1:8" ht="15" x14ac:dyDescent="0.4">
      <c r="A66" s="62"/>
      <c r="B66" s="123" t="s">
        <v>354</v>
      </c>
      <c r="C66" s="62" t="s">
        <v>355</v>
      </c>
      <c r="D66" s="158" t="s">
        <v>356</v>
      </c>
      <c r="E66" s="158" t="s">
        <v>357</v>
      </c>
      <c r="F66" s="145">
        <v>4.7</v>
      </c>
      <c r="G66" s="62" t="s">
        <v>358</v>
      </c>
      <c r="H66" s="320"/>
    </row>
    <row r="67" spans="1:8" ht="15" x14ac:dyDescent="0.4">
      <c r="A67" s="62"/>
      <c r="B67" s="123" t="s">
        <v>359</v>
      </c>
      <c r="C67" s="62" t="s">
        <v>355</v>
      </c>
      <c r="D67" s="159" t="s">
        <v>360</v>
      </c>
      <c r="E67" s="159" t="s">
        <v>361</v>
      </c>
      <c r="F67" s="146">
        <v>1.2</v>
      </c>
      <c r="G67" s="62" t="s">
        <v>358</v>
      </c>
      <c r="H67" s="320"/>
    </row>
    <row r="68" spans="1:8" ht="15.5" thickBot="1" x14ac:dyDescent="0.45">
      <c r="A68" s="62"/>
      <c r="B68" s="123" t="s">
        <v>362</v>
      </c>
      <c r="C68" s="62" t="s">
        <v>355</v>
      </c>
      <c r="D68" s="160" t="s">
        <v>363</v>
      </c>
      <c r="E68" s="160" t="s">
        <v>364</v>
      </c>
      <c r="F68" s="147">
        <v>0</v>
      </c>
      <c r="G68" s="62" t="s">
        <v>358</v>
      </c>
      <c r="H68" s="320"/>
    </row>
    <row r="69" spans="1:8" x14ac:dyDescent="0.35">
      <c r="A69" s="62"/>
      <c r="B69" s="123"/>
      <c r="C69" s="62"/>
      <c r="D69" s="157"/>
      <c r="E69" s="62"/>
      <c r="F69" s="2"/>
      <c r="H69" s="320"/>
    </row>
    <row r="70" spans="1:8" x14ac:dyDescent="0.35">
      <c r="A70" s="6" t="s">
        <v>340</v>
      </c>
      <c r="B70" s="131" t="s">
        <v>336</v>
      </c>
      <c r="C70" s="62" t="s">
        <v>365</v>
      </c>
      <c r="D70" s="137">
        <v>3.5999999999999997E-2</v>
      </c>
      <c r="E70" s="62"/>
      <c r="F70" s="62"/>
      <c r="H70" s="320"/>
    </row>
    <row r="71" spans="1:8" ht="15" x14ac:dyDescent="0.4">
      <c r="A71" s="6" t="s">
        <v>340</v>
      </c>
      <c r="B71" s="130" t="s">
        <v>337</v>
      </c>
      <c r="C71" s="62"/>
      <c r="D71" s="137">
        <v>0.16</v>
      </c>
      <c r="E71" s="62"/>
      <c r="F71" s="62"/>
      <c r="H71" s="320"/>
    </row>
    <row r="72" spans="1:8" x14ac:dyDescent="0.35">
      <c r="A72" s="2"/>
      <c r="B72" s="62"/>
      <c r="C72" s="62"/>
      <c r="D72" s="2"/>
      <c r="E72" s="62"/>
      <c r="F72" s="62"/>
      <c r="H72" s="320"/>
    </row>
    <row r="73" spans="1:8" x14ac:dyDescent="0.35">
      <c r="A73" s="6" t="s">
        <v>342</v>
      </c>
      <c r="B73" s="131" t="s">
        <v>336</v>
      </c>
      <c r="C73" s="62"/>
      <c r="D73" s="137" t="str">
        <f>IF('D&amp;C plant 2'!$C$63=1,D45,"")</f>
        <v/>
      </c>
      <c r="E73" s="62"/>
      <c r="F73" s="62"/>
      <c r="H73" s="320"/>
    </row>
    <row r="74" spans="1:8" ht="15" x14ac:dyDescent="0.4">
      <c r="A74" s="6" t="s">
        <v>342</v>
      </c>
      <c r="B74" s="130" t="s">
        <v>337</v>
      </c>
      <c r="C74" s="62"/>
      <c r="D74" s="137" t="str">
        <f>IF('D&amp;C plant 2'!$C$63=1,D46,"")</f>
        <v/>
      </c>
      <c r="E74" s="62"/>
      <c r="F74" s="62"/>
      <c r="H74" s="320"/>
    </row>
    <row r="75" spans="1:8" x14ac:dyDescent="0.35">
      <c r="A75" s="2"/>
      <c r="B75" s="62"/>
      <c r="C75" s="62"/>
      <c r="D75" s="2"/>
      <c r="E75" s="62"/>
      <c r="F75" s="62"/>
      <c r="H75" s="320"/>
    </row>
    <row r="76" spans="1:8" x14ac:dyDescent="0.35">
      <c r="A76" s="6" t="s">
        <v>343</v>
      </c>
      <c r="B76" s="131" t="s">
        <v>336</v>
      </c>
      <c r="C76" s="62"/>
      <c r="D76" s="137" t="str">
        <f>IF('D&amp;C plant 3'!$C$63=1,D45,"")</f>
        <v/>
      </c>
      <c r="E76" s="62"/>
      <c r="F76" s="62"/>
      <c r="H76" s="320"/>
    </row>
    <row r="77" spans="1:8" ht="15" x14ac:dyDescent="0.4">
      <c r="A77" s="6" t="s">
        <v>343</v>
      </c>
      <c r="B77" s="130" t="s">
        <v>337</v>
      </c>
      <c r="C77" s="62"/>
      <c r="D77" s="137" t="str">
        <f>IF('D&amp;C plant 3'!$C$63=1,D46,"")</f>
        <v/>
      </c>
      <c r="E77" s="62"/>
      <c r="F77" s="62"/>
      <c r="H77" s="320"/>
    </row>
    <row r="78" spans="1:8" ht="12.75" customHeight="1" x14ac:dyDescent="0.35">
      <c r="A78" s="2"/>
      <c r="B78" s="62"/>
      <c r="C78" s="62"/>
      <c r="D78" s="2"/>
      <c r="E78" s="62"/>
      <c r="F78" s="62"/>
      <c r="H78" s="320"/>
    </row>
    <row r="79" spans="1:8" x14ac:dyDescent="0.35">
      <c r="A79" s="6" t="s">
        <v>344</v>
      </c>
      <c r="B79" s="131" t="s">
        <v>336</v>
      </c>
      <c r="C79" s="62"/>
      <c r="D79" s="136"/>
      <c r="E79" s="62"/>
      <c r="F79" s="62"/>
      <c r="H79" s="320"/>
    </row>
    <row r="80" spans="1:8" ht="15" x14ac:dyDescent="0.4">
      <c r="A80" s="6" t="s">
        <v>344</v>
      </c>
      <c r="B80" s="130" t="s">
        <v>337</v>
      </c>
      <c r="C80" s="62"/>
      <c r="D80" s="136"/>
      <c r="E80" s="62"/>
      <c r="F80" s="62"/>
      <c r="H80" s="320"/>
    </row>
    <row r="81" spans="1:8" x14ac:dyDescent="0.35">
      <c r="A81" s="62"/>
      <c r="B81" s="62"/>
      <c r="C81" s="62"/>
      <c r="D81" s="2"/>
      <c r="E81" s="62"/>
      <c r="F81" s="62"/>
      <c r="H81" s="320"/>
    </row>
    <row r="82" spans="1:8" x14ac:dyDescent="0.35">
      <c r="A82" s="62"/>
      <c r="B82" s="62"/>
      <c r="C82" s="62"/>
      <c r="D82" s="125" t="s">
        <v>366</v>
      </c>
      <c r="E82" s="62"/>
      <c r="F82" s="2"/>
      <c r="G82" s="62"/>
      <c r="H82" s="320"/>
    </row>
    <row r="83" spans="1:8" x14ac:dyDescent="0.35">
      <c r="A83" s="62"/>
      <c r="B83" s="62"/>
      <c r="C83" s="62"/>
      <c r="D83" s="125" t="s">
        <v>367</v>
      </c>
      <c r="E83" s="62"/>
      <c r="F83" s="2"/>
      <c r="G83" s="62"/>
      <c r="H83" s="320"/>
    </row>
    <row r="84" spans="1:8" x14ac:dyDescent="0.35">
      <c r="A84" s="62"/>
      <c r="B84" s="62"/>
      <c r="C84" s="62"/>
      <c r="D84" s="125" t="s">
        <v>368</v>
      </c>
      <c r="E84" s="62"/>
      <c r="F84" s="2"/>
      <c r="G84" s="62"/>
      <c r="H84" s="320"/>
    </row>
    <row r="85" spans="1:8" x14ac:dyDescent="0.35">
      <c r="A85" s="62"/>
      <c r="B85" s="62"/>
      <c r="C85" s="62"/>
      <c r="D85" s="125" t="s">
        <v>369</v>
      </c>
      <c r="E85" s="62"/>
      <c r="F85" s="2"/>
      <c r="G85" s="62"/>
      <c r="H85" s="320"/>
    </row>
    <row r="86" spans="1:8" x14ac:dyDescent="0.35">
      <c r="A86" s="62"/>
      <c r="B86" s="62"/>
      <c r="C86" s="62"/>
      <c r="D86" s="125" t="s">
        <v>370</v>
      </c>
      <c r="E86" s="62"/>
      <c r="F86" s="2"/>
      <c r="G86" s="62"/>
      <c r="H86" s="320"/>
    </row>
    <row r="87" spans="1:8" ht="15" thickBot="1" x14ac:dyDescent="0.4">
      <c r="A87" s="62"/>
      <c r="B87" s="62"/>
      <c r="C87" s="62"/>
      <c r="D87" s="2"/>
      <c r="E87" s="62"/>
      <c r="F87" s="2"/>
      <c r="G87" s="62"/>
      <c r="H87" s="320"/>
    </row>
    <row r="88" spans="1:8" x14ac:dyDescent="0.35">
      <c r="A88" s="62"/>
      <c r="B88" s="62"/>
      <c r="C88" s="62" t="s">
        <v>355</v>
      </c>
      <c r="D88" s="138" t="s">
        <v>371</v>
      </c>
      <c r="E88" s="139">
        <v>0</v>
      </c>
      <c r="F88" s="62"/>
      <c r="G88" s="62"/>
      <c r="H88" s="320"/>
    </row>
    <row r="89" spans="1:8" x14ac:dyDescent="0.35">
      <c r="A89" s="62"/>
      <c r="B89" s="62"/>
      <c r="C89" s="62" t="s">
        <v>355</v>
      </c>
      <c r="D89" s="140" t="s">
        <v>372</v>
      </c>
      <c r="E89" s="141">
        <v>0.3</v>
      </c>
      <c r="F89" s="62"/>
      <c r="G89" s="62"/>
      <c r="H89" s="320"/>
    </row>
    <row r="90" spans="1:8" x14ac:dyDescent="0.35">
      <c r="A90" s="62"/>
      <c r="B90" s="62"/>
      <c r="C90" s="62" t="s">
        <v>355</v>
      </c>
      <c r="D90" s="140" t="s">
        <v>373</v>
      </c>
      <c r="E90" s="141">
        <v>0.8</v>
      </c>
      <c r="F90" s="62"/>
      <c r="G90" s="62"/>
      <c r="H90" s="320"/>
    </row>
    <row r="91" spans="1:8" x14ac:dyDescent="0.35">
      <c r="A91" s="62"/>
      <c r="B91" s="62"/>
      <c r="C91" s="62" t="s">
        <v>355</v>
      </c>
      <c r="D91" s="140" t="s">
        <v>374</v>
      </c>
      <c r="E91" s="141">
        <v>0.2</v>
      </c>
      <c r="F91" s="62"/>
      <c r="G91" s="62"/>
      <c r="H91" s="320"/>
    </row>
    <row r="92" spans="1:8" ht="15" thickBot="1" x14ac:dyDescent="0.4">
      <c r="A92" s="62"/>
      <c r="B92" s="62"/>
      <c r="C92" s="62" t="s">
        <v>355</v>
      </c>
      <c r="D92" s="142" t="s">
        <v>375</v>
      </c>
      <c r="E92" s="143">
        <v>0.8</v>
      </c>
      <c r="F92" s="62"/>
      <c r="G92" s="62"/>
      <c r="H92" s="320"/>
    </row>
    <row r="93" spans="1:8" x14ac:dyDescent="0.35">
      <c r="A93" s="62"/>
      <c r="B93" s="62"/>
      <c r="C93" s="62"/>
      <c r="D93" s="2"/>
      <c r="E93" s="62"/>
      <c r="F93" s="62"/>
      <c r="G93" s="62"/>
      <c r="H93" s="320"/>
    </row>
    <row r="94" spans="1:8" x14ac:dyDescent="0.35">
      <c r="A94" s="62"/>
      <c r="B94" s="62"/>
      <c r="C94" s="62"/>
      <c r="D94" s="62"/>
      <c r="E94" s="62"/>
      <c r="F94" s="62"/>
      <c r="G94" s="62"/>
      <c r="H94" s="320"/>
    </row>
    <row r="95" spans="1:8" x14ac:dyDescent="0.35">
      <c r="A95" s="62"/>
      <c r="B95" s="62"/>
      <c r="C95" s="62"/>
      <c r="D95" s="62"/>
      <c r="E95" s="62"/>
      <c r="F95" s="62"/>
      <c r="G95" s="62"/>
      <c r="H95" s="320"/>
    </row>
    <row r="96" spans="1:8" x14ac:dyDescent="0.35">
      <c r="A96" s="62"/>
      <c r="B96" s="62"/>
      <c r="C96" s="62"/>
      <c r="D96" s="62"/>
      <c r="E96" s="62"/>
      <c r="F96" s="62"/>
      <c r="G96" s="62"/>
      <c r="H96" s="320"/>
    </row>
    <row r="97" spans="1:8" ht="15" thickBot="1" x14ac:dyDescent="0.4">
      <c r="A97" s="62"/>
      <c r="B97" s="62"/>
      <c r="C97" s="62"/>
      <c r="D97" s="2"/>
      <c r="E97" s="62"/>
      <c r="F97" s="62"/>
      <c r="G97" s="62"/>
      <c r="H97" s="320"/>
    </row>
    <row r="98" spans="1:8" x14ac:dyDescent="0.35">
      <c r="A98" s="62"/>
      <c r="B98" s="62"/>
      <c r="C98" s="62"/>
      <c r="D98" s="154" t="s">
        <v>376</v>
      </c>
      <c r="E98" s="149">
        <v>2011</v>
      </c>
      <c r="F98" s="149">
        <v>2012</v>
      </c>
      <c r="G98" s="174">
        <v>2013</v>
      </c>
      <c r="H98" s="327">
        <v>2015</v>
      </c>
    </row>
    <row r="99" spans="1:8" ht="15" thickBot="1" x14ac:dyDescent="0.4">
      <c r="A99" s="62"/>
      <c r="B99" s="62"/>
      <c r="C99" s="62" t="s">
        <v>377</v>
      </c>
      <c r="D99" s="170" t="s">
        <v>378</v>
      </c>
      <c r="E99" s="170" t="s">
        <v>379</v>
      </c>
      <c r="F99" s="170" t="s">
        <v>378</v>
      </c>
      <c r="G99" s="170" t="s">
        <v>378</v>
      </c>
      <c r="H99" s="326" t="s">
        <v>378</v>
      </c>
    </row>
    <row r="100" spans="1:8" x14ac:dyDescent="0.35">
      <c r="A100" s="148" t="s">
        <v>380</v>
      </c>
      <c r="B100" s="62" t="s">
        <v>381</v>
      </c>
      <c r="C100" s="62">
        <f ca="1">CELL("row",'D&amp;C plant 1'!A26)</f>
        <v>26</v>
      </c>
      <c r="D100" s="152"/>
      <c r="E100" s="438" t="s">
        <v>71</v>
      </c>
      <c r="F100" s="151"/>
      <c r="G100" s="310"/>
      <c r="H100" s="314"/>
    </row>
    <row r="101" spans="1:8" x14ac:dyDescent="0.35">
      <c r="A101" s="62" t="s">
        <v>382</v>
      </c>
      <c r="B101" s="62"/>
      <c r="C101" s="62">
        <f ca="1">CELL("row",'D&amp;C plant 1'!A27)</f>
        <v>27</v>
      </c>
      <c r="D101" s="144"/>
      <c r="E101" s="439" t="s">
        <v>383</v>
      </c>
      <c r="F101" s="124"/>
      <c r="G101" s="311"/>
      <c r="H101" s="314"/>
    </row>
    <row r="102" spans="1:8" x14ac:dyDescent="0.35">
      <c r="A102" s="62"/>
      <c r="B102" s="62"/>
      <c r="C102" s="62">
        <f ca="1">CELL("row",'D&amp;C plant 1'!A28)</f>
        <v>28</v>
      </c>
      <c r="D102" s="144"/>
      <c r="E102" s="439" t="s">
        <v>384</v>
      </c>
      <c r="F102" s="124"/>
      <c r="G102" s="311"/>
      <c r="H102" s="315" t="s">
        <v>385</v>
      </c>
    </row>
    <row r="103" spans="1:8" x14ac:dyDescent="0.35">
      <c r="A103" s="62"/>
      <c r="B103" s="62"/>
      <c r="C103" s="62">
        <f ca="1">CELL("row",'D&amp;C plant 1'!A29)</f>
        <v>29</v>
      </c>
      <c r="D103" s="153" t="s">
        <v>386</v>
      </c>
      <c r="E103" s="439" t="s">
        <v>387</v>
      </c>
      <c r="F103" s="124"/>
      <c r="G103" s="312"/>
      <c r="H103" s="315" t="s">
        <v>388</v>
      </c>
    </row>
    <row r="104" spans="1:8" ht="15" x14ac:dyDescent="0.4">
      <c r="A104" s="62"/>
      <c r="B104" s="62"/>
      <c r="C104" s="62">
        <f ca="1">CELL("row",'D&amp;C plant 1'!A30)</f>
        <v>30</v>
      </c>
      <c r="D104" s="150" t="s">
        <v>389</v>
      </c>
      <c r="E104" s="439" t="s">
        <v>390</v>
      </c>
      <c r="F104" s="124"/>
      <c r="G104" s="311"/>
      <c r="H104" s="315" t="s">
        <v>391</v>
      </c>
    </row>
    <row r="105" spans="1:8" ht="15" x14ac:dyDescent="0.4">
      <c r="A105" s="62"/>
      <c r="B105" s="62"/>
      <c r="C105" s="62">
        <f ca="1">CELL("row",'D&amp;C plant 1'!A31)</f>
        <v>31</v>
      </c>
      <c r="D105" s="153" t="s">
        <v>386</v>
      </c>
      <c r="E105" s="124" t="s">
        <v>392</v>
      </c>
      <c r="F105" s="124"/>
      <c r="G105" s="312"/>
      <c r="H105" s="315" t="s">
        <v>393</v>
      </c>
    </row>
    <row r="106" spans="1:8" ht="15" x14ac:dyDescent="0.4">
      <c r="A106" s="62"/>
      <c r="B106" s="62"/>
      <c r="C106" s="62">
        <f ca="1">CELL("row",'D&amp;C plant 1'!A32)</f>
        <v>32</v>
      </c>
      <c r="D106" s="150" t="s">
        <v>394</v>
      </c>
      <c r="E106" s="124" t="s">
        <v>395</v>
      </c>
      <c r="F106" s="124"/>
      <c r="G106" s="311"/>
      <c r="H106" s="315" t="s">
        <v>396</v>
      </c>
    </row>
    <row r="107" spans="1:8" x14ac:dyDescent="0.35">
      <c r="A107" s="62"/>
      <c r="B107" s="62"/>
      <c r="C107" s="62">
        <f ca="1">CELL("row",'D&amp;C plant 1'!A33)</f>
        <v>33</v>
      </c>
      <c r="D107" s="153" t="s">
        <v>386</v>
      </c>
      <c r="E107" s="439" t="s">
        <v>397</v>
      </c>
      <c r="F107" s="124"/>
      <c r="G107" s="312"/>
      <c r="H107" s="315" t="s">
        <v>398</v>
      </c>
    </row>
    <row r="108" spans="1:8" ht="15" x14ac:dyDescent="0.4">
      <c r="A108" s="62"/>
      <c r="B108" s="62"/>
      <c r="C108" s="62">
        <f ca="1">CELL("row",'D&amp;C plant 1'!A34)</f>
        <v>34</v>
      </c>
      <c r="D108" s="150" t="s">
        <v>399</v>
      </c>
      <c r="E108" s="439" t="s">
        <v>400</v>
      </c>
      <c r="F108" s="124"/>
      <c r="G108" s="311"/>
      <c r="H108" s="315" t="s">
        <v>401</v>
      </c>
    </row>
    <row r="109" spans="1:8" x14ac:dyDescent="0.35">
      <c r="A109" s="62"/>
      <c r="B109" s="62"/>
      <c r="C109" s="62">
        <f ca="1">CELL("row",'D&amp;C plant 1'!A35)</f>
        <v>35</v>
      </c>
      <c r="D109" s="153" t="s">
        <v>386</v>
      </c>
      <c r="E109" s="439" t="s">
        <v>402</v>
      </c>
      <c r="F109" s="124"/>
      <c r="G109" s="312"/>
      <c r="H109" s="315" t="s">
        <v>403</v>
      </c>
    </row>
    <row r="110" spans="1:8" x14ac:dyDescent="0.35">
      <c r="A110" s="62"/>
      <c r="B110" s="62"/>
      <c r="C110" s="62">
        <f ca="1">CELL("row",'D&amp;C plant 1'!A36)</f>
        <v>36</v>
      </c>
      <c r="D110" s="144"/>
      <c r="E110" s="439" t="s">
        <v>404</v>
      </c>
      <c r="F110" s="124"/>
      <c r="G110" s="311"/>
      <c r="H110" s="315" t="s">
        <v>405</v>
      </c>
    </row>
    <row r="111" spans="1:8" x14ac:dyDescent="0.35">
      <c r="A111" s="62"/>
      <c r="B111" s="62"/>
      <c r="C111" s="62">
        <f ca="1">CELL("row",'D&amp;C plant 1'!A37)</f>
        <v>37</v>
      </c>
      <c r="D111" s="144"/>
      <c r="E111" s="439" t="s">
        <v>406</v>
      </c>
      <c r="F111" s="124"/>
      <c r="G111" s="311"/>
      <c r="H111" s="315" t="s">
        <v>407</v>
      </c>
    </row>
    <row r="112" spans="1:8" x14ac:dyDescent="0.35">
      <c r="A112" s="62"/>
      <c r="B112" s="62"/>
      <c r="C112" s="62">
        <f ca="1">CELL("row",'D&amp;C plant 1'!A38)</f>
        <v>38</v>
      </c>
      <c r="D112" s="144"/>
      <c r="E112" s="439" t="s">
        <v>408</v>
      </c>
      <c r="F112" s="124"/>
      <c r="G112" s="311"/>
      <c r="H112" s="315" t="s">
        <v>409</v>
      </c>
    </row>
    <row r="113" spans="1:8" x14ac:dyDescent="0.35">
      <c r="A113" s="62"/>
      <c r="B113" s="62"/>
      <c r="C113" s="62">
        <f ca="1">CELL("row",'D&amp;C plant 1'!A39)</f>
        <v>39</v>
      </c>
      <c r="D113" s="144"/>
      <c r="E113" s="439" t="s">
        <v>410</v>
      </c>
      <c r="F113" s="124"/>
      <c r="G113" s="311"/>
      <c r="H113" s="315" t="s">
        <v>411</v>
      </c>
    </row>
    <row r="114" spans="1:8" x14ac:dyDescent="0.35">
      <c r="A114" s="62"/>
      <c r="B114" s="62"/>
      <c r="C114" s="62">
        <f ca="1">CELL("row",'D&amp;C plant 1'!A40)</f>
        <v>40</v>
      </c>
      <c r="D114" s="144"/>
      <c r="E114" s="439" t="s">
        <v>412</v>
      </c>
      <c r="F114" s="124"/>
      <c r="G114" s="311"/>
      <c r="H114" s="315" t="s">
        <v>413</v>
      </c>
    </row>
    <row r="115" spans="1:8" x14ac:dyDescent="0.35">
      <c r="A115" s="62"/>
      <c r="B115" s="62"/>
      <c r="C115" s="62">
        <f ca="1">CELL("row",'D&amp;C plant 1'!A41)</f>
        <v>41</v>
      </c>
      <c r="D115" s="144"/>
      <c r="E115" s="439" t="s">
        <v>414</v>
      </c>
      <c r="F115" s="124"/>
      <c r="G115" s="311"/>
      <c r="H115" s="315" t="s">
        <v>415</v>
      </c>
    </row>
    <row r="116" spans="1:8" x14ac:dyDescent="0.35">
      <c r="A116" s="62"/>
      <c r="B116" s="62"/>
      <c r="C116" s="62">
        <f ca="1">CELL("row",'D&amp;C plant 1'!A42)</f>
        <v>42</v>
      </c>
      <c r="D116" s="144"/>
      <c r="E116" s="439" t="s">
        <v>416</v>
      </c>
      <c r="F116" s="124"/>
      <c r="G116" s="311"/>
      <c r="H116" s="315" t="s">
        <v>417</v>
      </c>
    </row>
    <row r="117" spans="1:8" x14ac:dyDescent="0.35">
      <c r="A117" s="62"/>
      <c r="B117" s="62"/>
      <c r="C117" s="62">
        <f ca="1">CELL("row",'D&amp;C plant 1'!A43)</f>
        <v>43</v>
      </c>
      <c r="D117" s="144"/>
      <c r="E117" s="439" t="s">
        <v>418</v>
      </c>
      <c r="F117" s="124"/>
      <c r="G117" s="311"/>
      <c r="H117" s="315" t="s">
        <v>419</v>
      </c>
    </row>
    <row r="118" spans="1:8" x14ac:dyDescent="0.35">
      <c r="A118" s="62"/>
      <c r="B118" s="62"/>
      <c r="C118" s="62">
        <f ca="1">CELL("row",'D&amp;C plant 1'!A44)</f>
        <v>44</v>
      </c>
      <c r="D118" s="144"/>
      <c r="E118" s="439" t="s">
        <v>420</v>
      </c>
      <c r="F118" s="124"/>
      <c r="G118" s="311"/>
      <c r="H118" s="315" t="s">
        <v>421</v>
      </c>
    </row>
    <row r="119" spans="1:8" x14ac:dyDescent="0.35">
      <c r="A119" s="62"/>
      <c r="B119" s="62"/>
      <c r="C119" s="62">
        <f ca="1">CELL("row",'D&amp;C plant 1'!A45)</f>
        <v>45</v>
      </c>
      <c r="D119" s="144"/>
      <c r="E119" s="439" t="s">
        <v>422</v>
      </c>
      <c r="F119" s="124"/>
      <c r="G119" s="311"/>
      <c r="H119" s="315" t="s">
        <v>423</v>
      </c>
    </row>
    <row r="120" spans="1:8" x14ac:dyDescent="0.35">
      <c r="A120" s="62"/>
      <c r="B120" s="62"/>
      <c r="C120" s="62">
        <f ca="1">CELL("row",'D&amp;C plant 1'!A46)</f>
        <v>46</v>
      </c>
      <c r="D120" s="144"/>
      <c r="E120" s="439" t="s">
        <v>424</v>
      </c>
      <c r="F120" s="124"/>
      <c r="G120" s="311"/>
      <c r="H120" s="314"/>
    </row>
    <row r="121" spans="1:8" x14ac:dyDescent="0.35">
      <c r="A121" s="62"/>
      <c r="B121" s="62"/>
      <c r="C121" s="62"/>
      <c r="D121" s="306"/>
      <c r="E121" s="57"/>
      <c r="F121" s="57"/>
      <c r="G121" s="62"/>
      <c r="H121" s="314"/>
    </row>
    <row r="122" spans="1:8" x14ac:dyDescent="0.35">
      <c r="A122" s="62"/>
      <c r="B122" s="62" t="s">
        <v>425</v>
      </c>
      <c r="C122" s="62">
        <v>64</v>
      </c>
      <c r="D122" s="307"/>
      <c r="E122" s="308"/>
      <c r="F122" s="308"/>
      <c r="G122" s="313" t="s">
        <v>426</v>
      </c>
      <c r="H122" s="314"/>
    </row>
    <row r="123" spans="1:8" x14ac:dyDescent="0.35">
      <c r="A123" s="62"/>
      <c r="C123" s="62">
        <v>65</v>
      </c>
      <c r="D123" s="144"/>
      <c r="E123" s="155" t="s">
        <v>386</v>
      </c>
      <c r="F123" s="155" t="s">
        <v>386</v>
      </c>
      <c r="G123" s="454" t="s">
        <v>427</v>
      </c>
      <c r="H123" s="314"/>
    </row>
    <row r="124" spans="1:8" x14ac:dyDescent="0.35">
      <c r="A124" s="62"/>
      <c r="C124" s="62">
        <v>66</v>
      </c>
      <c r="D124" s="144"/>
      <c r="E124" s="155"/>
      <c r="F124" s="155"/>
      <c r="G124" s="313" t="s">
        <v>428</v>
      </c>
      <c r="H124" s="314"/>
    </row>
    <row r="125" spans="1:8" x14ac:dyDescent="0.35">
      <c r="A125" s="62"/>
      <c r="C125" s="62">
        <f ca="1">CELL("row",'D&amp;C plant 1'!A67)</f>
        <v>67</v>
      </c>
      <c r="D125" s="144"/>
      <c r="E125" s="381" t="s">
        <v>429</v>
      </c>
      <c r="F125" s="124"/>
      <c r="G125" s="311"/>
      <c r="H125" s="314"/>
    </row>
    <row r="126" spans="1:8" x14ac:dyDescent="0.35">
      <c r="A126" s="62"/>
      <c r="B126" s="62"/>
      <c r="C126" s="62">
        <f ca="1">CELL("row",'D&amp;C plant 1'!A68)</f>
        <v>68</v>
      </c>
      <c r="D126" s="144"/>
      <c r="E126" s="124" t="s">
        <v>430</v>
      </c>
      <c r="F126" s="124"/>
      <c r="G126" s="311"/>
      <c r="H126" s="314"/>
    </row>
    <row r="127" spans="1:8" x14ac:dyDescent="0.35">
      <c r="A127" s="62"/>
      <c r="B127" s="62"/>
      <c r="C127" s="62">
        <f ca="1">CELL("row",'D&amp;C plant 1'!A69)</f>
        <v>69</v>
      </c>
      <c r="D127" s="144"/>
      <c r="E127" s="439" t="s">
        <v>431</v>
      </c>
      <c r="F127" s="124"/>
      <c r="G127" s="311"/>
      <c r="H127" s="314"/>
    </row>
    <row r="128" spans="1:8" x14ac:dyDescent="0.35">
      <c r="A128" s="62"/>
      <c r="B128" s="62"/>
      <c r="C128" s="62">
        <f ca="1">CELL("row",'D&amp;C plant 1'!A70)</f>
        <v>70</v>
      </c>
      <c r="D128" s="144"/>
      <c r="E128" s="381" t="s">
        <v>432</v>
      </c>
      <c r="F128" s="124"/>
      <c r="G128" s="311"/>
      <c r="H128" s="314"/>
    </row>
    <row r="129" spans="1:8" x14ac:dyDescent="0.35">
      <c r="A129" s="62"/>
      <c r="B129" s="62"/>
      <c r="C129" s="62">
        <f ca="1">CELL("row",'D&amp;C plant 1'!A71)</f>
        <v>71</v>
      </c>
      <c r="D129" s="144"/>
      <c r="E129" s="439" t="s">
        <v>433</v>
      </c>
      <c r="F129" s="124"/>
      <c r="G129" s="311"/>
      <c r="H129" s="314"/>
    </row>
    <row r="130" spans="1:8" x14ac:dyDescent="0.35">
      <c r="A130" s="62"/>
      <c r="B130" s="62"/>
      <c r="C130" s="62">
        <f ca="1">CELL("row",'D&amp;C plant 1'!A72)</f>
        <v>72</v>
      </c>
      <c r="D130" s="144"/>
      <c r="E130" s="439" t="s">
        <v>434</v>
      </c>
      <c r="F130" s="124"/>
      <c r="G130" s="311"/>
      <c r="H130" s="314"/>
    </row>
    <row r="131" spans="1:8" x14ac:dyDescent="0.35">
      <c r="A131" s="62"/>
      <c r="B131" s="62"/>
      <c r="C131" s="62">
        <f ca="1">CELL("row",'D&amp;C plant 1'!A73)</f>
        <v>73</v>
      </c>
      <c r="D131" s="144"/>
      <c r="E131" s="439" t="s">
        <v>435</v>
      </c>
      <c r="F131" s="124"/>
      <c r="G131" s="311"/>
      <c r="H131" s="314"/>
    </row>
    <row r="132" spans="1:8" x14ac:dyDescent="0.35">
      <c r="A132" s="62"/>
      <c r="B132" s="62"/>
      <c r="C132" s="62">
        <f ca="1">CELL("row",'D&amp;C plant 1'!A74)</f>
        <v>74</v>
      </c>
      <c r="D132" s="144"/>
      <c r="E132" s="439" t="s">
        <v>436</v>
      </c>
      <c r="F132" s="454" t="s">
        <v>437</v>
      </c>
      <c r="G132" s="454" t="s">
        <v>437</v>
      </c>
      <c r="H132" s="314"/>
    </row>
    <row r="133" spans="1:8" ht="15" x14ac:dyDescent="0.4">
      <c r="A133" s="62"/>
      <c r="B133" s="62"/>
      <c r="C133" s="62">
        <f ca="1">CELL("row",'D&amp;C plant 1'!A75)</f>
        <v>75</v>
      </c>
      <c r="D133" s="144"/>
      <c r="E133" s="439" t="s">
        <v>438</v>
      </c>
      <c r="F133" s="454" t="s">
        <v>439</v>
      </c>
      <c r="G133" s="454" t="s">
        <v>439</v>
      </c>
      <c r="H133" s="314"/>
    </row>
    <row r="134" spans="1:8" x14ac:dyDescent="0.35">
      <c r="A134" s="62"/>
      <c r="B134" s="62"/>
      <c r="C134" s="62">
        <f ca="1">CELL("row",'D&amp;C plant 1'!A76)</f>
        <v>76</v>
      </c>
      <c r="D134" s="144"/>
      <c r="E134" s="155" t="s">
        <v>386</v>
      </c>
      <c r="F134" s="454" t="s">
        <v>440</v>
      </c>
      <c r="G134" s="454" t="s">
        <v>440</v>
      </c>
      <c r="H134" s="314"/>
    </row>
    <row r="135" spans="1:8" x14ac:dyDescent="0.35">
      <c r="A135" s="62"/>
      <c r="B135" s="62"/>
      <c r="C135" s="62">
        <f ca="1">CELL("row",'D&amp;C plant 1'!A77)</f>
        <v>77</v>
      </c>
      <c r="D135" s="144"/>
      <c r="E135" s="155" t="s">
        <v>386</v>
      </c>
      <c r="F135" s="454" t="s">
        <v>441</v>
      </c>
      <c r="G135" s="454" t="s">
        <v>441</v>
      </c>
      <c r="H135" s="314"/>
    </row>
    <row r="136" spans="1:8" x14ac:dyDescent="0.35">
      <c r="A136" s="62"/>
      <c r="B136" s="62"/>
      <c r="C136" s="62">
        <f ca="1">CELL("row",'D&amp;C plant 1'!A78)</f>
        <v>78</v>
      </c>
      <c r="D136" s="144"/>
      <c r="E136" s="155" t="s">
        <v>386</v>
      </c>
      <c r="F136" s="454" t="s">
        <v>442</v>
      </c>
      <c r="G136" s="454" t="s">
        <v>442</v>
      </c>
      <c r="H136" s="314"/>
    </row>
    <row r="137" spans="1:8" ht="15" thickBot="1" x14ac:dyDescent="0.4">
      <c r="A137" s="62"/>
      <c r="B137" s="62"/>
      <c r="C137" s="62">
        <f ca="1">CELL("row",'D&amp;C plant 1'!A79)</f>
        <v>79</v>
      </c>
      <c r="D137" s="156"/>
      <c r="E137" s="171" t="s">
        <v>386</v>
      </c>
      <c r="F137" s="471" t="s">
        <v>443</v>
      </c>
      <c r="G137" s="471" t="s">
        <v>443</v>
      </c>
      <c r="H137" s="316"/>
    </row>
    <row r="138" spans="1:8" x14ac:dyDescent="0.35">
      <c r="A138" s="62"/>
      <c r="B138" s="62"/>
      <c r="D138" s="122"/>
      <c r="E138" s="122"/>
      <c r="F138" s="122"/>
      <c r="G138" s="62"/>
    </row>
    <row r="139" spans="1:8" x14ac:dyDescent="0.35">
      <c r="A139" s="62"/>
      <c r="B139" s="62"/>
      <c r="D139" s="122"/>
      <c r="E139" s="122"/>
      <c r="F139" s="122"/>
      <c r="G139" s="62"/>
    </row>
    <row r="140" spans="1:8" x14ac:dyDescent="0.35">
      <c r="A140" s="62"/>
      <c r="B140" s="62" t="s">
        <v>444</v>
      </c>
      <c r="C140" s="62">
        <v>197</v>
      </c>
      <c r="D140" s="172" t="s">
        <v>445</v>
      </c>
      <c r="E140" s="172" t="s">
        <v>445</v>
      </c>
      <c r="F140" s="2"/>
      <c r="G140" s="62"/>
    </row>
    <row r="141" spans="1:8" x14ac:dyDescent="0.35">
      <c r="C141" s="122">
        <v>198</v>
      </c>
      <c r="D141" s="172"/>
      <c r="F141" s="172" t="s">
        <v>445</v>
      </c>
    </row>
    <row r="142" spans="1:8" x14ac:dyDescent="0.35">
      <c r="C142" s="122">
        <v>199</v>
      </c>
      <c r="D142" s="172"/>
      <c r="F142" s="172" t="s">
        <v>445</v>
      </c>
    </row>
    <row r="143" spans="1:8" x14ac:dyDescent="0.35">
      <c r="C143" s="122">
        <v>200</v>
      </c>
      <c r="D143" s="172"/>
      <c r="F143" s="172" t="s">
        <v>445</v>
      </c>
    </row>
  </sheetData>
  <sheetProtection formatCells="0" formatColumns="0" formatRow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IV20"/>
  <sheetViews>
    <sheetView showGridLines="0" showRowColHeaders="0" zoomScaleNormal="100" workbookViewId="0"/>
  </sheetViews>
  <sheetFormatPr defaultColWidth="0" defaultRowHeight="12.5" zeroHeight="1" x14ac:dyDescent="0.25"/>
  <cols>
    <col min="1" max="1" width="15.54296875" style="57" customWidth="1"/>
    <col min="2" max="2" width="41" style="57" customWidth="1"/>
    <col min="3" max="3" width="74.54296875" style="57" customWidth="1"/>
    <col min="4" max="4" width="16.08984375" style="57" customWidth="1"/>
    <col min="5" max="254" width="9.08984375" style="57" hidden="1" customWidth="1"/>
    <col min="255" max="255" width="46.453125" style="57" hidden="1" customWidth="1"/>
    <col min="256" max="256" width="41.90625" style="57" hidden="1" customWidth="1"/>
    <col min="257" max="16384" width="49" style="57" hidden="1"/>
  </cols>
  <sheetData>
    <row r="1" spans="1:6" ht="111.15" customHeight="1" x14ac:dyDescent="0.25"/>
    <row r="2" spans="1:6" ht="18.75" customHeight="1" x14ac:dyDescent="0.25">
      <c r="B2" s="635" t="s">
        <v>1</v>
      </c>
      <c r="C2" s="635"/>
    </row>
    <row r="3" spans="1:6" ht="10.5" customHeight="1" x14ac:dyDescent="0.25"/>
    <row r="4" spans="1:6" ht="30.15" customHeight="1" x14ac:dyDescent="0.35">
      <c r="B4" s="611" t="s">
        <v>2</v>
      </c>
      <c r="C4" s="122"/>
    </row>
    <row r="5" spans="1:6" ht="30.15" customHeight="1" x14ac:dyDescent="0.35">
      <c r="B5" s="612"/>
      <c r="C5" s="613" t="s">
        <v>3</v>
      </c>
      <c r="D5" s="533" t="str">
        <f>IF('Methane method 1'!D36&gt;0,"Done","")</f>
        <v/>
      </c>
    </row>
    <row r="6" spans="1:6" ht="30.15" customHeight="1" x14ac:dyDescent="0.35">
      <c r="B6" s="612"/>
      <c r="C6" s="613" t="s">
        <v>4</v>
      </c>
      <c r="D6" s="533" t="str">
        <f>IF('Methane method 2 3'!D48&gt;0,"Done","")</f>
        <v/>
      </c>
    </row>
    <row r="7" spans="1:6" ht="30.15" customHeight="1" x14ac:dyDescent="0.25">
      <c r="A7" s="465"/>
      <c r="B7" s="521"/>
      <c r="C7" s="523" t="s">
        <v>5</v>
      </c>
      <c r="D7" s="533" t="str">
        <f>IF(AND('Nitrogen Method 1 2 3'!D8=1,'Nitrogen Method 1 2 3'!D8&gt;0),"Method 1",IF(AND('Nitrogen Method 1 2 3'!D8&gt;1,'Nitrogen Method 1 2 3'!D8&gt;0),"Method 2/3",""))</f>
        <v/>
      </c>
    </row>
    <row r="8" spans="1:6" ht="30.15" customHeight="1" x14ac:dyDescent="0.25">
      <c r="A8" s="465"/>
      <c r="B8" s="521"/>
      <c r="C8" s="523" t="s">
        <v>6</v>
      </c>
      <c r="D8" s="538" t="str">
        <f>IF(D5="Done","View",IF(D7="Method 1","View",""))</f>
        <v/>
      </c>
    </row>
    <row r="9" spans="1:6" ht="30.15" customHeight="1" x14ac:dyDescent="0.25">
      <c r="A9" s="467"/>
      <c r="B9" s="521"/>
      <c r="C9" s="523" t="s">
        <v>7</v>
      </c>
      <c r="D9" s="538" t="str">
        <f>IF(D6="Done","View",IF(D7="Method 2/3","View",""))</f>
        <v/>
      </c>
    </row>
    <row r="10" spans="1:6" ht="15.75" customHeight="1" x14ac:dyDescent="0.25">
      <c r="A10" s="467"/>
      <c r="B10" s="466"/>
      <c r="C10" s="522"/>
    </row>
    <row r="11" spans="1:6" ht="89.25" customHeight="1" x14ac:dyDescent="0.25">
      <c r="A11" s="468"/>
      <c r="B11" s="636" t="s">
        <v>8</v>
      </c>
      <c r="C11" s="636"/>
    </row>
    <row r="12" spans="1:6" ht="56.25" customHeight="1" x14ac:dyDescent="0.25">
      <c r="A12" s="78"/>
      <c r="B12" s="637" t="s">
        <v>9</v>
      </c>
      <c r="C12" s="637"/>
      <c r="D12" s="78"/>
    </row>
    <row r="13" spans="1:6" ht="24.75" hidden="1" customHeight="1" x14ac:dyDescent="0.3">
      <c r="A13" s="78"/>
      <c r="B13" s="526"/>
      <c r="C13" s="526"/>
      <c r="D13" s="78"/>
    </row>
    <row r="14" spans="1:6" ht="24.75" hidden="1" customHeight="1" x14ac:dyDescent="0.3">
      <c r="A14" s="469"/>
      <c r="B14" s="524"/>
      <c r="C14" s="524"/>
      <c r="D14" s="184"/>
      <c r="E14" s="184"/>
      <c r="F14" s="184"/>
    </row>
    <row r="15" spans="1:6" ht="24.75" hidden="1" customHeight="1" x14ac:dyDescent="0.35">
      <c r="A15" s="78"/>
      <c r="B15" s="633"/>
      <c r="C15" s="633"/>
      <c r="D15" s="634"/>
      <c r="E15" s="634"/>
      <c r="F15" s="634"/>
    </row>
    <row r="16" spans="1:6" ht="24.75" hidden="1" customHeight="1" x14ac:dyDescent="0.3">
      <c r="A16" s="78"/>
      <c r="B16" s="525"/>
      <c r="C16" s="525"/>
      <c r="D16" s="184"/>
      <c r="E16" s="184"/>
      <c r="F16" s="184"/>
    </row>
    <row r="17" spans="1:6" ht="24.75" hidden="1" customHeight="1" x14ac:dyDescent="0.35">
      <c r="A17" s="78"/>
      <c r="B17" s="505"/>
      <c r="C17" s="505"/>
      <c r="D17" s="184"/>
      <c r="E17" s="184"/>
      <c r="F17" s="184"/>
    </row>
    <row r="18" spans="1:6" ht="24.75" hidden="1" customHeight="1" x14ac:dyDescent="0.3">
      <c r="A18" s="469"/>
      <c r="B18" s="78"/>
      <c r="C18" s="78"/>
    </row>
    <row r="19" spans="1:6" hidden="1" x14ac:dyDescent="0.25">
      <c r="A19" s="78"/>
      <c r="D19" s="470"/>
    </row>
    <row r="20" spans="1:6" hidden="1" x14ac:dyDescent="0.25">
      <c r="A20" s="78"/>
      <c r="D20" s="470"/>
    </row>
  </sheetData>
  <sheetProtection algorithmName="SHA-256" hashValue="4ZcWAizZ8Q4XvA/G2YJfsP/G+sYZMcTxoEYCDN67QT4=" saltValue="mO8cMqUMorjFDMG2firCiw==" spinCount="100000" sheet="1" objects="1" scenarios="1" selectLockedCells="1" selectUnlockedCells="1"/>
  <mergeCells count="4">
    <mergeCell ref="B15:F15"/>
    <mergeCell ref="B2:C2"/>
    <mergeCell ref="B11:C11"/>
    <mergeCell ref="B12:C12"/>
  </mergeCells>
  <hyperlinks>
    <hyperlink ref="D9" location="'Facility output method 2 3'!A1" display="'Facility output method 2 3'!A1" xr:uid="{00000000-0004-0000-0100-000000000000}"/>
  </hyperlinks>
  <pageMargins left="0.23622047244094491" right="0.23622047244094491" top="0.74803149606299213" bottom="0.74803149606299213" header="0.31496062992125984" footer="0.31496062992125984"/>
  <pageSetup paperSize="9" orientation="landscape" r:id="rId1"/>
  <headerFooter>
    <oddHeader>&amp;LNGER wastewater (domestic and commercial) calculator version 1.7 Sheet: 2&amp;R&amp;A</oddHeader>
    <oddFooter>&amp;L© Commonwealth of Australia (2016) Clean Energy Regulator.&amp;RISBN: 978-1-921299-79-7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N85"/>
  <sheetViews>
    <sheetView zoomScale="40" zoomScaleNormal="40" workbookViewId="0">
      <selection activeCell="C23" sqref="C23"/>
    </sheetView>
  </sheetViews>
  <sheetFormatPr defaultColWidth="0" defaultRowHeight="13" zeroHeight="1" x14ac:dyDescent="0.3"/>
  <cols>
    <col min="1" max="1" width="55.90625" style="2" customWidth="1"/>
    <col min="2" max="2" width="22.54296875" style="3" customWidth="1"/>
    <col min="3" max="3" width="24.54296875" style="363" customWidth="1"/>
    <col min="4" max="4" width="85.54296875" style="363" customWidth="1"/>
    <col min="5" max="16384" width="0" style="2" hidden="1"/>
  </cols>
  <sheetData>
    <row r="1" spans="1:4" s="57" customFormat="1" ht="114.75" customHeight="1" thickBot="1" x14ac:dyDescent="0.3">
      <c r="A1" s="211"/>
      <c r="B1" s="638" t="s">
        <v>10</v>
      </c>
      <c r="C1" s="639"/>
      <c r="D1" s="640"/>
    </row>
    <row r="2" spans="1:4" ht="13.5" thickBot="1" x14ac:dyDescent="0.35">
      <c r="A2" s="643"/>
      <c r="B2" s="644"/>
      <c r="C2" s="644"/>
      <c r="D2" s="645"/>
    </row>
    <row r="3" spans="1:4" ht="30.15" customHeight="1" x14ac:dyDescent="0.3">
      <c r="A3" s="212" t="s">
        <v>11</v>
      </c>
      <c r="B3" s="213"/>
      <c r="C3" s="364"/>
      <c r="D3" s="345"/>
    </row>
    <row r="4" spans="1:4" ht="19.5" customHeight="1" x14ac:dyDescent="0.45">
      <c r="A4" s="214" t="s">
        <v>12</v>
      </c>
      <c r="B4" s="215" t="str">
        <f>IF(B18="Select a reporting year", "-", IF(B18&lt;0,0,B18))</f>
        <v>-</v>
      </c>
      <c r="C4" s="365" t="s">
        <v>13</v>
      </c>
      <c r="D4" s="346"/>
    </row>
    <row r="5" spans="1:4" ht="19.5" customHeight="1" x14ac:dyDescent="0.45">
      <c r="A5" s="218" t="s">
        <v>14</v>
      </c>
      <c r="B5" s="215" t="str">
        <f>IF(ISERROR(B60), "-", B60)</f>
        <v>-</v>
      </c>
      <c r="C5" s="365" t="s">
        <v>15</v>
      </c>
      <c r="D5" s="346"/>
    </row>
    <row r="6" spans="1:4" ht="18.75" customHeight="1" thickBot="1" x14ac:dyDescent="0.4">
      <c r="A6" s="219"/>
      <c r="B6" s="220">
        <f>SUM(B4:B5)</f>
        <v>0</v>
      </c>
      <c r="C6" s="366" t="s">
        <v>16</v>
      </c>
      <c r="D6" s="347"/>
    </row>
    <row r="7" spans="1:4" s="335" customFormat="1" ht="30.15" customHeight="1" x14ac:dyDescent="0.5">
      <c r="A7" s="340" t="s">
        <v>17</v>
      </c>
      <c r="B7" s="383"/>
      <c r="C7" s="383"/>
      <c r="D7" s="383"/>
    </row>
    <row r="8" spans="1:4" ht="19.5" customHeight="1" x14ac:dyDescent="0.35">
      <c r="A8" s="655" t="s">
        <v>18</v>
      </c>
      <c r="B8" s="656"/>
      <c r="C8" s="656"/>
      <c r="D8" s="657"/>
    </row>
    <row r="9" spans="1:4" ht="19.5" customHeight="1" x14ac:dyDescent="0.35">
      <c r="A9" s="221"/>
      <c r="B9" s="222"/>
      <c r="C9" s="367"/>
      <c r="D9" s="348"/>
    </row>
    <row r="10" spans="1:4" ht="18.75" customHeight="1" x14ac:dyDescent="0.45">
      <c r="A10" s="652" t="s">
        <v>19</v>
      </c>
      <c r="B10" s="653"/>
      <c r="C10" s="653"/>
      <c r="D10" s="654"/>
    </row>
    <row r="11" spans="1:4" ht="18.75" customHeight="1" x14ac:dyDescent="0.3">
      <c r="A11" s="658" t="s">
        <v>20</v>
      </c>
      <c r="B11" s="223" t="s">
        <v>21</v>
      </c>
      <c r="C11" s="224" t="s">
        <v>22</v>
      </c>
      <c r="D11" s="225" t="s">
        <v>23</v>
      </c>
    </row>
    <row r="12" spans="1:4" s="1" customFormat="1" ht="18.75" customHeight="1" x14ac:dyDescent="0.25">
      <c r="A12" s="659"/>
      <c r="B12" s="226">
        <f>(C12+D12)</f>
        <v>0</v>
      </c>
      <c r="C12" s="227">
        <f>(IF(ISNUMBER(D28),D28,0)-IF(ISNUMBER(D35),D35,0)-IF(ISNUMBER(D36),D36,0))*IF(ISNUMBER(D39),D39,0)*D44</f>
        <v>0</v>
      </c>
      <c r="D12" s="228">
        <f>(IF(ISNUMBER(D35),D35,0)-IF(ISNUMBER(D37),D37,0)-IF(ISNUMBER(D38),D38,0))*IF(ISNUMBER(D40),D40,0)*D45</f>
        <v>0</v>
      </c>
    </row>
    <row r="13" spans="1:4" s="1" customFormat="1" ht="18.75" customHeight="1" x14ac:dyDescent="0.35">
      <c r="A13" s="229"/>
      <c r="B13" s="230"/>
      <c r="C13" s="368"/>
      <c r="D13" s="349"/>
    </row>
    <row r="14" spans="1:4" ht="18.75" customHeight="1" x14ac:dyDescent="0.45">
      <c r="A14" s="233" t="s">
        <v>24</v>
      </c>
      <c r="B14" s="226">
        <f>IF(C24=1,IF(ISERROR(B16/B12),B12,IF(B16/B12&lt;=0.75,B12,B16*1/0.75)),B12)</f>
        <v>0</v>
      </c>
      <c r="C14" s="369" t="s">
        <v>25</v>
      </c>
      <c r="D14" s="350"/>
    </row>
    <row r="15" spans="1:4" ht="18.75" customHeight="1" x14ac:dyDescent="0.35">
      <c r="A15" s="236"/>
      <c r="B15" s="237"/>
      <c r="C15" s="370"/>
      <c r="D15" s="351"/>
    </row>
    <row r="16" spans="1:4" s="1" customFormat="1" ht="18.75" customHeight="1" x14ac:dyDescent="0.45">
      <c r="A16" s="233" t="s">
        <v>26</v>
      </c>
      <c r="B16" s="238">
        <f>D46*(IF(ISNUMBER(D41),D41,0)+IF(ISNUMBER(D42),D42,0)+IF(ISNUMBER(D43),D43,0))</f>
        <v>0</v>
      </c>
      <c r="C16" s="365" t="s">
        <v>27</v>
      </c>
      <c r="D16" s="349"/>
    </row>
    <row r="17" spans="1:66" s="1" customFormat="1" ht="18.75" customHeight="1" x14ac:dyDescent="0.35">
      <c r="A17" s="229"/>
      <c r="B17" s="230"/>
      <c r="C17" s="368"/>
      <c r="D17" s="349"/>
    </row>
    <row r="18" spans="1:66" ht="19.5" customHeight="1" x14ac:dyDescent="0.45">
      <c r="A18" s="239" t="s">
        <v>28</v>
      </c>
      <c r="B18" s="240" t="str">
        <f>IF(ISBLANK(C23),"Select a reporting year",IF(C23&lt;2015,B14-B16,Incinp))</f>
        <v>Select a reporting year</v>
      </c>
      <c r="C18" s="365" t="s">
        <v>29</v>
      </c>
      <c r="D18" s="346"/>
    </row>
    <row r="19" spans="1:66" ht="18.75" customHeight="1" x14ac:dyDescent="0.35">
      <c r="A19" s="239"/>
      <c r="B19" s="241"/>
      <c r="C19" s="365"/>
      <c r="D19" s="346"/>
      <c r="BN19" s="6"/>
    </row>
    <row r="20" spans="1:66" ht="41.25" hidden="1" customHeight="1" x14ac:dyDescent="0.5">
      <c r="A20" s="660" t="s">
        <v>30</v>
      </c>
      <c r="B20" s="661"/>
      <c r="C20" s="661"/>
      <c r="D20" s="662"/>
    </row>
    <row r="21" spans="1:66" ht="19.5" customHeight="1" x14ac:dyDescent="0.3">
      <c r="A21" s="649" t="str">
        <f ca="1">CONCATENATE("Follow instructions in column D to input ",par!D2," data into column C.")</f>
        <v>Follow instructions in column D to input D&amp;C plant 1 data into column C.</v>
      </c>
      <c r="B21" s="650"/>
      <c r="C21" s="650"/>
      <c r="D21" s="651"/>
    </row>
    <row r="22" spans="1:66" ht="42" customHeight="1" x14ac:dyDescent="0.55000000000000004">
      <c r="A22" s="646" t="str">
        <f>par!$D$40</f>
        <v>AFTER data has been entered in this sheet for the plant, use "EERS data entry" worksheet to report into EERS.</v>
      </c>
      <c r="B22" s="647"/>
      <c r="C22" s="647"/>
      <c r="D22" s="648"/>
    </row>
    <row r="23" spans="1:66" ht="42" customHeight="1" x14ac:dyDescent="0.3">
      <c r="A23" s="694" t="s">
        <v>31</v>
      </c>
      <c r="B23" s="695"/>
      <c r="C23" s="382"/>
      <c r="D23" s="242" t="str">
        <f>IF(C23="",InpReq,"")</f>
        <v>Please enter required information</v>
      </c>
    </row>
    <row r="24" spans="1:66" ht="47.25" customHeight="1" x14ac:dyDescent="0.3">
      <c r="A24" s="641" t="s">
        <v>32</v>
      </c>
      <c r="B24" s="696"/>
      <c r="C24" s="168"/>
      <c r="D24" s="243" t="str">
        <f>IF(C24="",Seldrop,"")</f>
        <v>&lt;==== Select from drop-down list</v>
      </c>
    </row>
    <row r="25" spans="1:66" ht="18.75" customHeight="1" x14ac:dyDescent="0.55000000000000004">
      <c r="A25" s="697" t="s">
        <v>33</v>
      </c>
      <c r="B25" s="698"/>
      <c r="C25" s="698"/>
      <c r="D25" s="699"/>
    </row>
    <row r="26" spans="1:66" ht="18.75" customHeight="1" x14ac:dyDescent="0.3">
      <c r="A26" s="641" t="str">
        <f>par!E100</f>
        <v>Number of persons served by operation of the plant (P)</v>
      </c>
      <c r="B26" s="642"/>
      <c r="C26" s="371"/>
      <c r="D26" s="352" t="str">
        <f>IF(C26="",InpReq,C26)</f>
        <v>Please enter required information</v>
      </c>
    </row>
    <row r="27" spans="1:66" ht="37.5" customHeight="1" x14ac:dyDescent="0.3">
      <c r="A27" s="641" t="str">
        <f>IF(C24=1,par!E101,"-")</f>
        <v>-</v>
      </c>
      <c r="B27" s="642"/>
      <c r="C27" s="372"/>
      <c r="D27" s="246" t="str">
        <f>IF(C24=1,0.0585,"")</f>
        <v/>
      </c>
    </row>
    <row r="28" spans="1:66" ht="18.75" customHeight="1" x14ac:dyDescent="0.3">
      <c r="A28" s="641" t="str">
        <f>par!E102</f>
        <v>Tonnes, chemical oxygen demand (COD) in wastewater entering the plant (CODw)</v>
      </c>
      <c r="B28" s="642"/>
      <c r="C28" s="371"/>
      <c r="D28" s="352" t="str">
        <f>IF(C24=1,IF(C28="",C26*D27,par!D13),IF(C28="",InpReq,C28))</f>
        <v>Please enter required information</v>
      </c>
    </row>
    <row r="29" spans="1:66" ht="18.75" customHeight="1" x14ac:dyDescent="0.3">
      <c r="A29" s="641" t="str">
        <f>IF($C$23&lt;2011,par!D103,par!E103)</f>
        <v>-</v>
      </c>
      <c r="B29" s="642"/>
      <c r="C29" s="371"/>
      <c r="D29" s="247" t="str">
        <f>IF(C23&lt;2011,IF(C29="","",PlseDel),IF(C24=1,IF(C33="",IF(C29="",par!D20,C29),IF(C29="","",par!$D15)),IF(C29="","",par!D14)))</f>
        <v/>
      </c>
    </row>
    <row r="30" spans="1:66" ht="18.75" customHeight="1" x14ac:dyDescent="0.3">
      <c r="A30" s="641" t="str">
        <f>IF($C$23&lt;2011,par!D104,par!E104)</f>
        <v>VSsl (tonnes volatile solids in sludge removed)</v>
      </c>
      <c r="B30" s="642"/>
      <c r="C30" s="371"/>
      <c r="D30" s="248" t="str">
        <f>IF(C24=1,IF(C34="",IF(C30="",par!D21,C30),IF(C30="","",par!$D16)),IF(C30="","",par!D14))</f>
        <v/>
      </c>
    </row>
    <row r="31" spans="1:66" ht="18.75" customHeight="1" x14ac:dyDescent="0.3">
      <c r="A31" s="641" t="str">
        <f>IF($C$23&lt;2011,par!D105,par!E105)</f>
        <v>-</v>
      </c>
      <c r="B31" s="642"/>
      <c r="C31" s="167"/>
      <c r="D31" s="247" t="str">
        <f>IF(C23&lt;2011,IF(C31="","",PlseDel),IF(C24=1,IF(C33="",IF(C31="",par!D20,C31),IF(C31="","",par!$D15)),IF(C31="","",par!D14)))</f>
        <v/>
      </c>
    </row>
    <row r="32" spans="1:66" ht="18.75" customHeight="1" x14ac:dyDescent="0.3">
      <c r="A32" s="641" t="str">
        <f>IF($C$23&lt;2011,par!D106,par!E106)</f>
        <v>Conversion factor (VSsl ===&gt; CODsl) (default = 1.48)</v>
      </c>
      <c r="B32" s="642"/>
      <c r="C32" s="167"/>
      <c r="D32" s="248" t="str">
        <f>IF(C24=1,IF(C34="",IF(C32="",par!D21,C32),IF(C32="","",par!$D16)),IF(C32="","",par!D14))</f>
        <v/>
      </c>
    </row>
    <row r="33" spans="1:4" ht="37.5" customHeight="1" x14ac:dyDescent="0.3">
      <c r="A33" s="641" t="str">
        <f>IF($C$23&lt;2011,par!D107,par!E107)</f>
        <v>-</v>
      </c>
      <c r="B33" s="642"/>
      <c r="C33" s="167"/>
      <c r="D33" s="248" t="str">
        <f>IF(C23&lt;2011,IF(C33="","",PlseDel),IF(C24=1,IF(C33="",IF(AND(OR(C29="",C31=""),C33=""),par!$D$24,C29*C31),C33),IF(C33="",InpReq,C33)))</f>
        <v/>
      </c>
    </row>
    <row r="34" spans="1:4" ht="37.5" customHeight="1" x14ac:dyDescent="0.3">
      <c r="A34" s="641" t="str">
        <f>IF($C$23&lt;2011,par!D108,par!E108)</f>
        <v>CODsl (tonnes COD sludge removed)</v>
      </c>
      <c r="B34" s="642"/>
      <c r="C34" s="167"/>
      <c r="D34" s="248" t="str">
        <f>IF(C24=1,IF(C34="",IF(OR(C30="",C32=""),par!$D25,C30*C32),C34),IF(C34="",InpReq,C34))</f>
        <v>Please enter required information</v>
      </c>
    </row>
    <row r="35" spans="1:4" ht="37.5" customHeight="1" x14ac:dyDescent="0.3">
      <c r="A35" s="641" t="str">
        <f>IF($C$23&lt;2011,par!D109,par!E109)</f>
        <v>-</v>
      </c>
      <c r="B35" s="642"/>
      <c r="C35" s="372"/>
      <c r="D35" s="248">
        <f>SUM(D33:D34)</f>
        <v>0</v>
      </c>
    </row>
    <row r="36" spans="1:4" ht="18.75" customHeight="1" x14ac:dyDescent="0.3">
      <c r="A36" s="641" t="str">
        <f>par!E110</f>
        <v>Tonnes, quantity of COD in effluent leaving the plant (CODeff)</v>
      </c>
      <c r="B36" s="642"/>
      <c r="C36" s="373"/>
      <c r="D36" s="352" t="str">
        <f>IF(C36="",InpReq,IF((C36)&gt;(D28-D35),"CODeff should be &lt; CODw - CODsl",C36))</f>
        <v>Please enter required information</v>
      </c>
    </row>
    <row r="37" spans="1:4" ht="37.5" customHeight="1" x14ac:dyDescent="0.3">
      <c r="A37" s="641" t="str">
        <f>par!E111</f>
        <v>Tonnes, quantity of COD in sludge transferred out of the plant and removed to landfill (CODtrl)</v>
      </c>
      <c r="B37" s="642"/>
      <c r="C37" s="373"/>
      <c r="D37" s="352" t="str">
        <f>IF(C37="",InpReq,IF((C37+C38)&gt;(D35),"CODtrl + CODtro should be &lt; CODsl",C37))</f>
        <v>Please enter required information</v>
      </c>
    </row>
    <row r="38" spans="1:4" ht="37.5" customHeight="1" x14ac:dyDescent="0.3">
      <c r="A38" s="641" t="str">
        <f>par!E112</f>
        <v>Tonnes, quantity of COD in sludge transferred out of the plant and removed to a site other than landfill (CODtro)</v>
      </c>
      <c r="B38" s="642"/>
      <c r="C38" s="373"/>
      <c r="D38" s="352" t="str">
        <f>IF(C38="",InpReq,IF((C37+C38)&gt;(D35),"CODtrl + CODtro should be &lt; CODsl",C38))</f>
        <v>Please enter required information</v>
      </c>
    </row>
    <row r="39" spans="1:4" ht="37.5" customHeight="1" x14ac:dyDescent="0.3">
      <c r="A39" s="641" t="str">
        <f>par!E113</f>
        <v>Methane correction factor for wastewater treated at the plant (MCFww)</v>
      </c>
      <c r="B39" s="642"/>
      <c r="C39" s="342"/>
      <c r="D39" s="344" t="str">
        <f>IF(C39="",par!$D$19,IF(ISNUMBER(C39),C39,VLOOKUP(C39,par!$D$88:$E$92,2,FALSE)))</f>
        <v>Select from drop-down list or enter another numerical value</v>
      </c>
    </row>
    <row r="40" spans="1:4" ht="37.5" customHeight="1" x14ac:dyDescent="0.3">
      <c r="A40" s="641" t="str">
        <f>par!E114</f>
        <v>Methane correction factor for sludge treated at the plant (MCFsl)</v>
      </c>
      <c r="B40" s="642"/>
      <c r="C40" s="343"/>
      <c r="D40" s="344" t="str">
        <f>IF(C40="",par!$D$19,IF(ISNUMBER(C40),C40,VLOOKUP(C40,par!$D$88:$E$92,2,FALSE)))</f>
        <v>Select from drop-down list or enter another numerical value</v>
      </c>
    </row>
    <row r="41" spans="1:4" ht="37.5" customHeight="1" x14ac:dyDescent="0.3">
      <c r="A41" s="641" t="str">
        <f>par!E115</f>
        <v>Quantity of methane, in cubic metres, in sludge biogas captured for combustion by the plant (Qcap)</v>
      </c>
      <c r="B41" s="642"/>
      <c r="C41" s="373"/>
      <c r="D41" s="352" t="str">
        <f>IF(C41="",InpReq,C41)</f>
        <v>Please enter required information</v>
      </c>
    </row>
    <row r="42" spans="1:4" ht="37.5" customHeight="1" x14ac:dyDescent="0.3">
      <c r="A42" s="641" t="str">
        <f>par!E116</f>
        <v>Quantity of methane, in cubic metres, in sludge biogas flared during the year by the plant (Qflared)</v>
      </c>
      <c r="B42" s="642"/>
      <c r="C42" s="373"/>
      <c r="D42" s="352" t="str">
        <f>IF(C42="",InpReq,C42)</f>
        <v>Please enter required information</v>
      </c>
    </row>
    <row r="43" spans="1:4" ht="37.5" customHeight="1" x14ac:dyDescent="0.3">
      <c r="A43" s="641" t="str">
        <f>par!E117</f>
        <v>Quantity of methane, in cubic metres, in sludge biogas transferred out of the plant (Qtr)</v>
      </c>
      <c r="B43" s="642"/>
      <c r="C43" s="373"/>
      <c r="D43" s="352" t="str">
        <f>IF(C43="",InpReq,C43)</f>
        <v>Please enter required information</v>
      </c>
    </row>
    <row r="44" spans="1:4" ht="37.5" customHeight="1" x14ac:dyDescent="0.3">
      <c r="A44" s="641" t="str">
        <f>par!E118</f>
        <v>Default methane emission factor for wastewater with a value of 6.3 CO2-e tonnes per tonne COD (Efwij)</v>
      </c>
      <c r="B44" s="642"/>
      <c r="C44" s="341"/>
      <c r="D44" s="352">
        <v>5.3</v>
      </c>
    </row>
    <row r="45" spans="1:4" ht="37.5" customHeight="1" x14ac:dyDescent="0.3">
      <c r="A45" s="641" t="str">
        <f>par!E119</f>
        <v>Default methane emission factor for sludge with a value of 6.3 CO2-e tonnes per tonne COD (sludge) (EFslij)</v>
      </c>
      <c r="B45" s="642"/>
      <c r="C45" s="341"/>
      <c r="D45" s="352">
        <v>5.3</v>
      </c>
    </row>
    <row r="46" spans="1:4" ht="18.75" customHeight="1" x14ac:dyDescent="0.3">
      <c r="A46" s="641" t="str">
        <f>par!E120</f>
        <v>Conversion of methane to t CO2-e using 6.784 x 10-4 x 25</v>
      </c>
      <c r="B46" s="642"/>
      <c r="C46" s="341"/>
      <c r="D46" s="353">
        <f>6.784*10^-4*21</f>
        <v>1.4246399999999999E-2</v>
      </c>
    </row>
    <row r="47" spans="1:4" ht="15.5" x14ac:dyDescent="0.3">
      <c r="A47" s="251"/>
      <c r="B47" s="252"/>
      <c r="C47" s="374"/>
      <c r="D47" s="351"/>
    </row>
    <row r="48" spans="1:4" ht="17.5" x14ac:dyDescent="0.45">
      <c r="A48" s="253" t="s">
        <v>34</v>
      </c>
      <c r="B48" s="237"/>
      <c r="C48" s="370"/>
      <c r="D48" s="354"/>
    </row>
    <row r="49" spans="1:4" ht="15.5" x14ac:dyDescent="0.3">
      <c r="A49" s="254" t="str">
        <f>par!$D82</f>
        <v>managed aerobic treatment: 0</v>
      </c>
      <c r="B49" s="255"/>
      <c r="C49" s="375"/>
      <c r="D49" s="355"/>
    </row>
    <row r="50" spans="1:4" ht="15.5" x14ac:dyDescent="0.3">
      <c r="A50" s="254" t="str">
        <f>par!$D83</f>
        <v>unmanaged aerobic treatment: 0.3</v>
      </c>
      <c r="B50" s="255"/>
      <c r="C50" s="375"/>
      <c r="D50" s="356"/>
    </row>
    <row r="51" spans="1:4" ht="15.5" x14ac:dyDescent="0.3">
      <c r="A51" s="254" t="str">
        <f>par!$D84</f>
        <v>anaerobic digester/reactor: 0.8</v>
      </c>
      <c r="B51" s="255"/>
      <c r="C51" s="375"/>
      <c r="D51" s="356"/>
    </row>
    <row r="52" spans="1:4" ht="15.5" x14ac:dyDescent="0.3">
      <c r="A52" s="254" t="str">
        <f>par!$D85</f>
        <v>shallow anaerobic lagoon (&lt;2 metres): 0.2</v>
      </c>
      <c r="B52" s="255"/>
      <c r="C52" s="375"/>
      <c r="D52" s="356"/>
    </row>
    <row r="53" spans="1:4" ht="15.5" x14ac:dyDescent="0.3">
      <c r="A53" s="254" t="str">
        <f>par!$D86</f>
        <v>deep anaerobic lagoon (&gt;2 metres): 0.8</v>
      </c>
      <c r="B53" s="255"/>
      <c r="C53" s="375"/>
      <c r="D53" s="356"/>
    </row>
    <row r="54" spans="1:4" ht="16" thickBot="1" x14ac:dyDescent="0.4">
      <c r="A54" s="680"/>
      <c r="B54" s="681"/>
      <c r="C54" s="681"/>
      <c r="D54" s="682"/>
    </row>
    <row r="55" spans="1:4" s="336" customFormat="1" ht="30.15" customHeight="1" x14ac:dyDescent="0.25">
      <c r="A55" s="337" t="s">
        <v>35</v>
      </c>
      <c r="B55" s="338"/>
      <c r="C55" s="338"/>
      <c r="D55" s="339"/>
    </row>
    <row r="56" spans="1:4" ht="19.5" customHeight="1" x14ac:dyDescent="0.35">
      <c r="A56" s="655" t="s">
        <v>18</v>
      </c>
      <c r="B56" s="656"/>
      <c r="C56" s="656"/>
      <c r="D56" s="657"/>
    </row>
    <row r="57" spans="1:4" ht="19.5" customHeight="1" x14ac:dyDescent="0.35">
      <c r="A57" s="221"/>
      <c r="B57" s="222"/>
      <c r="C57" s="367"/>
      <c r="D57" s="348"/>
    </row>
    <row r="58" spans="1:4" ht="17.5" x14ac:dyDescent="0.45">
      <c r="A58" s="683" t="s">
        <v>36</v>
      </c>
      <c r="B58" s="684"/>
      <c r="C58" s="684"/>
      <c r="D58" s="685"/>
    </row>
    <row r="59" spans="1:4" ht="15.75" customHeight="1" x14ac:dyDescent="0.45">
      <c r="A59" s="686" t="s">
        <v>14</v>
      </c>
      <c r="B59" s="256" t="s">
        <v>37</v>
      </c>
      <c r="C59" s="223" t="s">
        <v>38</v>
      </c>
      <c r="D59" s="357" t="s">
        <v>39</v>
      </c>
    </row>
    <row r="60" spans="1:4" ht="15.5" x14ac:dyDescent="0.35">
      <c r="A60" s="687"/>
      <c r="B60" s="240" t="e">
        <f>C60+D60</f>
        <v>#VALUE!</v>
      </c>
      <c r="C60" s="227" t="e">
        <f>(IF(D70&gt;0,D70,C65)-C71-C72-(C74+(IF(C23&lt;2012,0,(C76)+(C78)))))*(D73)</f>
        <v>#VALUE!</v>
      </c>
      <c r="D60" s="228">
        <f>C74*D75+C76*IF(ISNUMBER(D77),D77,0)+C78*IF(ISNUMBER(D79),D79,0)</f>
        <v>0</v>
      </c>
    </row>
    <row r="61" spans="1:4" ht="15.5" x14ac:dyDescent="0.35">
      <c r="A61" s="257"/>
      <c r="B61" s="241"/>
      <c r="C61" s="376"/>
      <c r="D61" s="358"/>
    </row>
    <row r="62" spans="1:4" ht="19.5" customHeight="1" x14ac:dyDescent="0.3">
      <c r="A62" s="649" t="str">
        <f ca="1">CONCATENATE("Follow instructions in column D to input ",par!D2," data into column C.")</f>
        <v>Follow instructions in column D to input D&amp;C plant 1 data into column C.</v>
      </c>
      <c r="B62" s="700"/>
      <c r="C62" s="700"/>
      <c r="D62" s="701"/>
    </row>
    <row r="63" spans="1:4" ht="47" thickBot="1" x14ac:dyDescent="0.35">
      <c r="A63" s="258" t="s">
        <v>32</v>
      </c>
      <c r="B63" s="259"/>
      <c r="C63" s="173"/>
      <c r="D63" s="266" t="str">
        <f>IF(C63="",Seldrop,"")</f>
        <v>&lt;==== Select from drop-down list</v>
      </c>
    </row>
    <row r="64" spans="1:4" ht="18.75" customHeight="1" x14ac:dyDescent="0.3">
      <c r="A64" s="678" t="str">
        <f>IF(C23&gt;2012,par!G122,"-")</f>
        <v>-</v>
      </c>
      <c r="B64" s="679"/>
      <c r="C64" s="292"/>
      <c r="D64" s="267" t="str">
        <f>IF(A64="-","",par!D29)</f>
        <v/>
      </c>
    </row>
    <row r="65" spans="1:4" ht="48.15" customHeight="1" thickBot="1" x14ac:dyDescent="0.35">
      <c r="A65" s="670" t="str">
        <f>IF(C23&gt;2012,par!G123,"-")</f>
        <v>-</v>
      </c>
      <c r="B65" s="671"/>
      <c r="C65" s="309" t="str">
        <f>IF(ISNUMBER(C70),"",IF((SUM(C71,C72,C74,C76,C78)&lt;1),"",(SUM(C71,C72,C74,C76,C78))))</f>
        <v/>
      </c>
      <c r="D65" s="286" t="str">
        <f>IF(A65="Nin (tonnes of nitrogen entering the plant)",IF(C67="",par!D31,PlseIgn),"")</f>
        <v/>
      </c>
    </row>
    <row r="66" spans="1:4" ht="18.75" customHeight="1" x14ac:dyDescent="0.3">
      <c r="A66" s="676" t="str">
        <f>IF(C23&gt;2012,par!G124,"-")</f>
        <v>-</v>
      </c>
      <c r="B66" s="677"/>
      <c r="C66" s="291"/>
      <c r="D66" s="268" t="str">
        <f>IF(A66="-","",par!D30)</f>
        <v/>
      </c>
    </row>
    <row r="67" spans="1:4" ht="18.75" customHeight="1" x14ac:dyDescent="0.3">
      <c r="A67" s="672" t="str">
        <f>par!E125</f>
        <v>Population serviced by the plant during the year (P)</v>
      </c>
      <c r="B67" s="673"/>
      <c r="C67" s="371"/>
      <c r="D67" s="352" t="str">
        <f>IF(C67="",IF(C65="",InpReq,PlseDel),C67)</f>
        <v>Please enter required information</v>
      </c>
    </row>
    <row r="68" spans="1:4" ht="18.75" customHeight="1" x14ac:dyDescent="0.3">
      <c r="A68" s="672" t="str">
        <f>par!E126</f>
        <v>Annual per capita protein intake of the population being served by the plant in tonnes (Protein)</v>
      </c>
      <c r="B68" s="673"/>
      <c r="C68" s="377"/>
      <c r="D68" s="359" t="str">
        <f>IF($C$63=1,Protein1,"")</f>
        <v/>
      </c>
    </row>
    <row r="69" spans="1:4" ht="18.75" customHeight="1" x14ac:dyDescent="0.3">
      <c r="A69" s="672" t="str">
        <f>par!E127</f>
        <v>Fraction of nitrogen in protein(FracPr)</v>
      </c>
      <c r="B69" s="673"/>
      <c r="C69" s="377"/>
      <c r="D69" s="359" t="str">
        <f>IF($C$63=1,FracPr1,"")</f>
        <v/>
      </c>
    </row>
    <row r="70" spans="1:4" ht="18.75" customHeight="1" thickBot="1" x14ac:dyDescent="0.35">
      <c r="A70" s="688" t="str">
        <f>par!E128</f>
        <v>Quantity of nitrogen entering the plant in tonnes (Nin) (Method 1)</v>
      </c>
      <c r="B70" s="689"/>
      <c r="C70" s="378"/>
      <c r="D70" s="360" t="str">
        <f>IF(C63=1,IF(C70="",C67*D68*D69,par!D13),IF(C70="",IF(C65="",InpReq,PlseDel),C70))</f>
        <v>Please enter required information</v>
      </c>
    </row>
    <row r="71" spans="1:4" ht="37.5" customHeight="1" x14ac:dyDescent="0.3">
      <c r="A71" s="674" t="str">
        <f>par!E129</f>
        <v>Tonnes of nitrogen in sludge transferred out of the plant and removed to landfill (Ntrl)</v>
      </c>
      <c r="B71" s="675"/>
      <c r="C71" s="379"/>
      <c r="D71" s="361" t="str">
        <f>IF(C71="",InpReq,C71)</f>
        <v>Please enter required information</v>
      </c>
    </row>
    <row r="72" spans="1:4" ht="37.5" customHeight="1" x14ac:dyDescent="0.3">
      <c r="A72" s="666" t="str">
        <f>par!E130</f>
        <v>Tonnes of nitrogen in sludge transferred out of the plant and removed to a site other than landfill (Ntro)</v>
      </c>
      <c r="B72" s="667"/>
      <c r="C72" s="371"/>
      <c r="D72" s="352" t="str">
        <f>IF(C72="",InpReq,C72)</f>
        <v>Please enter required information</v>
      </c>
    </row>
    <row r="73" spans="1:4" ht="18.75" customHeight="1" x14ac:dyDescent="0.3">
      <c r="A73" s="668" t="str">
        <f>par!E131</f>
        <v>Emission factor for wastewater treatment (Efsecij)</v>
      </c>
      <c r="B73" s="669"/>
      <c r="C73" s="370"/>
      <c r="D73" s="352">
        <v>4.9000000000000004</v>
      </c>
    </row>
    <row r="74" spans="1:4" ht="18.75" customHeight="1" x14ac:dyDescent="0.3">
      <c r="A74" s="668" t="str">
        <f>IF($C$23&lt;2012,par!E132,par!F132)</f>
        <v>Tonnes nitrogen in effluent (Nout)</v>
      </c>
      <c r="B74" s="669"/>
      <c r="C74" s="371"/>
      <c r="D74" s="352" t="str">
        <f>IF(C74="",InpReq,C74)</f>
        <v>Please enter required information</v>
      </c>
    </row>
    <row r="75" spans="1:4" ht="18.75" customHeight="1" x14ac:dyDescent="0.3">
      <c r="A75" s="668" t="str">
        <f>IF($C$23&lt;2012,par!E133,par!F133)</f>
        <v>Discharge tonnes N2O as CO2-e per tonne N (Efdisij)</v>
      </c>
      <c r="B75" s="669"/>
      <c r="C75" s="370"/>
      <c r="D75" s="352">
        <v>4.9000000000000004</v>
      </c>
    </row>
    <row r="76" spans="1:4" ht="18.75" customHeight="1" x14ac:dyDescent="0.35">
      <c r="A76" s="260" t="str">
        <f>IF($C$23&lt;2012,par!E134,par!F134)</f>
        <v>-</v>
      </c>
      <c r="B76" s="261"/>
      <c r="C76" s="371"/>
      <c r="D76" s="352" t="str">
        <f>IF($C$23&lt;2012,IF(C76="","",PlseDel),IF(C76="",InpReq,C76))</f>
        <v/>
      </c>
    </row>
    <row r="77" spans="1:4" ht="18.75" customHeight="1" x14ac:dyDescent="0.35">
      <c r="A77" s="260" t="str">
        <f>IF($C$23&lt;2012,par!E135,par!F135)</f>
        <v>-</v>
      </c>
      <c r="B77" s="261"/>
      <c r="C77" s="370"/>
      <c r="D77" s="352" t="str">
        <f>IF(C23&lt;2012,"",1.2)</f>
        <v/>
      </c>
    </row>
    <row r="78" spans="1:4" ht="18.75" customHeight="1" x14ac:dyDescent="0.35">
      <c r="A78" s="260" t="str">
        <f>IF($C$23&lt;2012,par!E136,par!F136)</f>
        <v>-</v>
      </c>
      <c r="B78" s="261"/>
      <c r="C78" s="371"/>
      <c r="D78" s="352" t="str">
        <f>IF($C$23&lt;2012,IF(C78="","",PlseDel),IF(C78="",InpReq,C78))</f>
        <v/>
      </c>
    </row>
    <row r="79" spans="1:4" ht="18.75" customHeight="1" thickBot="1" x14ac:dyDescent="0.4">
      <c r="A79" s="262" t="str">
        <f>IF($C$23&lt;2012,par!E137,par!F137)</f>
        <v>-</v>
      </c>
      <c r="B79" s="263"/>
      <c r="C79" s="380"/>
      <c r="D79" s="360" t="str">
        <f>IF(C23&lt;2012,"",0)</f>
        <v/>
      </c>
    </row>
    <row r="80" spans="1:4" ht="18.75" customHeight="1" thickBot="1" x14ac:dyDescent="0.35">
      <c r="B80" s="2"/>
      <c r="C80" s="362"/>
      <c r="D80" s="362"/>
    </row>
    <row r="81" spans="2:4" ht="18.75" customHeight="1" x14ac:dyDescent="0.3">
      <c r="B81" s="663" t="s">
        <v>40</v>
      </c>
      <c r="C81" s="664"/>
      <c r="D81" s="665"/>
    </row>
    <row r="82" spans="2:4" ht="15.5" x14ac:dyDescent="0.3">
      <c r="B82" s="690" t="s">
        <v>41</v>
      </c>
      <c r="C82" s="691"/>
      <c r="D82" s="264" t="s">
        <v>42</v>
      </c>
    </row>
    <row r="83" spans="2:4" ht="15.5" x14ac:dyDescent="0.3">
      <c r="B83" s="690" t="s">
        <v>43</v>
      </c>
      <c r="C83" s="691"/>
      <c r="D83" s="264" t="s">
        <v>44</v>
      </c>
    </row>
    <row r="84" spans="2:4" ht="15.5" x14ac:dyDescent="0.3">
      <c r="B84" s="690"/>
      <c r="C84" s="691"/>
      <c r="D84" s="264" t="s">
        <v>45</v>
      </c>
    </row>
    <row r="85" spans="2:4" ht="16" thickBot="1" x14ac:dyDescent="0.35">
      <c r="B85" s="692"/>
      <c r="C85" s="693"/>
      <c r="D85" s="265" t="s">
        <v>46</v>
      </c>
    </row>
  </sheetData>
  <mergeCells count="52">
    <mergeCell ref="B83:C85"/>
    <mergeCell ref="A23:B23"/>
    <mergeCell ref="A24:B24"/>
    <mergeCell ref="A44:B44"/>
    <mergeCell ref="A45:B45"/>
    <mergeCell ref="A41:B41"/>
    <mergeCell ref="A27:B27"/>
    <mergeCell ref="A25:D25"/>
    <mergeCell ref="A26:B26"/>
    <mergeCell ref="A29:B29"/>
    <mergeCell ref="A39:B39"/>
    <mergeCell ref="A38:B38"/>
    <mergeCell ref="A37:B37"/>
    <mergeCell ref="B82:C82"/>
    <mergeCell ref="A62:D62"/>
    <mergeCell ref="A56:D56"/>
    <mergeCell ref="A54:D54"/>
    <mergeCell ref="A46:B46"/>
    <mergeCell ref="A58:D58"/>
    <mergeCell ref="A59:A60"/>
    <mergeCell ref="A70:B70"/>
    <mergeCell ref="A71:B71"/>
    <mergeCell ref="A74:B74"/>
    <mergeCell ref="A75:B75"/>
    <mergeCell ref="A66:B66"/>
    <mergeCell ref="A64:B64"/>
    <mergeCell ref="B81:D81"/>
    <mergeCell ref="A42:B42"/>
    <mergeCell ref="A40:B40"/>
    <mergeCell ref="A28:B28"/>
    <mergeCell ref="A31:B31"/>
    <mergeCell ref="A72:B72"/>
    <mergeCell ref="A73:B73"/>
    <mergeCell ref="A43:B43"/>
    <mergeCell ref="A30:B30"/>
    <mergeCell ref="A36:B36"/>
    <mergeCell ref="A34:B34"/>
    <mergeCell ref="A35:B35"/>
    <mergeCell ref="A65:B65"/>
    <mergeCell ref="A67:B67"/>
    <mergeCell ref="A68:B68"/>
    <mergeCell ref="A69:B69"/>
    <mergeCell ref="B1:D1"/>
    <mergeCell ref="A32:B32"/>
    <mergeCell ref="A33:B33"/>
    <mergeCell ref="A2:D2"/>
    <mergeCell ref="A22:D22"/>
    <mergeCell ref="A21:D21"/>
    <mergeCell ref="A10:D10"/>
    <mergeCell ref="A8:D8"/>
    <mergeCell ref="A11:A12"/>
    <mergeCell ref="A20:D20"/>
  </mergeCells>
  <dataValidations xWindow="404" yWindow="606" count="8">
    <dataValidation type="list" allowBlank="1" showInputMessage="1" showErrorMessage="1" error="Method must be entered as a whole number. Methods 1, 2, or 3 only available" sqref="C24 C63" xr:uid="{00000000-0002-0000-0200-000000000000}">
      <formula1>"1, 2, 3"</formula1>
    </dataValidation>
    <dataValidation type="list" allowBlank="1" showInputMessage="1" error="Select from dropdown list" sqref="C39:C40" xr:uid="{00000000-0002-0000-0200-000001000000}">
      <formula1>IPCC_default_treatment_types</formula1>
    </dataValidation>
    <dataValidation type="list" showInputMessage="1" showErrorMessage="1" error="Select from dropdown list" sqref="C32" xr:uid="{00000000-0002-0000-0200-000002000000}">
      <formula1>VSwasl_conversion_factor1</formula1>
    </dataValidation>
    <dataValidation type="list" showInputMessage="1" showErrorMessage="1" error="Select from dropdown list" sqref="C31" xr:uid="{00000000-0002-0000-0200-000003000000}">
      <formula1>VSpsl_conversion_factor1</formula1>
    </dataValidation>
    <dataValidation type="whole" allowBlank="1" showInputMessage="1" showErrorMessage="1" errorTitle="NOT VALID" error="Enter year as a whole number between 2009 and 2014. For the reporting year after 2013-14, please refer to page D&amp;C plant 2015. " sqref="C23" xr:uid="{00000000-0002-0000-0200-000004000000}">
      <formula1>2009</formula1>
      <formula2>2014</formula2>
    </dataValidation>
    <dataValidation type="decimal" operator="greaterThanOrEqual" allowBlank="1" showInputMessage="1" showErrorMessage="1" error="Input must be a positive numerical value" sqref="C78 C36 C26 C28:C30 C33:C34 C76 C74 C67 C70:C72 C41:C43" xr:uid="{00000000-0002-0000-0200-000005000000}">
      <formula1>0</formula1>
    </dataValidation>
    <dataValidation allowBlank="1" showInputMessage="1" showErrorMessage="1" error="Input must be a positive numerical value" sqref="C37:C38" xr:uid="{00000000-0002-0000-0200-000006000000}"/>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C65" xr:uid="{00000000-0002-0000-0200-000008000000}"/>
  </dataValidations>
  <hyperlinks>
    <hyperlink ref="A8" r:id="rId1" display="CLICK HERE for NGER (Measurement) Determination 2008" xr:uid="{00000000-0004-0000-0200-000000000000}"/>
    <hyperlink ref="A8:D8" r:id="rId2" display="CLICK HERE for NGER Determination as amended" xr:uid="{00000000-0004-0000-0200-000001000000}"/>
    <hyperlink ref="A56" r:id="rId3" display="CLICK HERE for NGER (Measurement) Determination 2008" xr:uid="{00000000-0004-0000-0200-000002000000}"/>
    <hyperlink ref="A56:D56" r:id="rId4" display="CLICK HERE for NGER Determination as amended" xr:uid="{00000000-0004-0000-0200-000003000000}"/>
  </hyperlinks>
  <pageMargins left="0.23622047244094491" right="0.23622047244094491" top="0.74803149606299213" bottom="0.74803149606299213" header="0.31496062992125984" footer="0.31496062992125984"/>
  <pageSetup paperSize="8" scale="77" fitToHeight="0" orientation="portrait" r:id="rId5"/>
  <headerFooter>
    <oddHeader>&amp;LNGER wastewater (domestic and commercial) calculator version 1.5 Sheet: 3&amp;R&amp;A</oddHeader>
    <oddFooter>&amp;L© Commonwealth of Australia (2014) Clean Energy Regulator.&amp;RISBN: 978-1-921299-79-7</oddFooter>
  </headerFooter>
  <ignoredErrors>
    <ignoredError sqref="D77" formula="1"/>
    <ignoredError sqref="B6 B12 B14" evalError="1"/>
  </ignoredError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DM72"/>
  <sheetViews>
    <sheetView topLeftCell="A2" zoomScaleNormal="100" workbookViewId="0">
      <selection activeCell="E23" sqref="E23"/>
    </sheetView>
  </sheetViews>
  <sheetFormatPr defaultColWidth="9.08984375" defaultRowHeight="13" x14ac:dyDescent="0.3"/>
  <cols>
    <col min="1" max="1" width="53" style="2" customWidth="1"/>
    <col min="2" max="2" width="15.54296875" style="3" customWidth="1"/>
    <col min="3" max="3" width="24.54296875" style="3" customWidth="1"/>
    <col min="4" max="4" width="73.08984375" style="3" customWidth="1"/>
    <col min="5" max="5" width="13" style="2" customWidth="1"/>
    <col min="6" max="6" width="9.08984375" style="2" customWidth="1"/>
    <col min="7" max="18" width="9.08984375" style="57"/>
    <col min="19" max="19" width="9.08984375" style="2" customWidth="1"/>
    <col min="20" max="16384" width="9.08984375" style="2"/>
  </cols>
  <sheetData>
    <row r="1" spans="1:18" s="57" customFormat="1" ht="80.25" customHeight="1" x14ac:dyDescent="0.25">
      <c r="A1" s="121"/>
      <c r="B1" s="74"/>
      <c r="C1" s="74"/>
      <c r="D1" s="75"/>
    </row>
    <row r="2" spans="1:18" ht="409.6" customHeight="1" thickBot="1" x14ac:dyDescent="0.4">
      <c r="A2" s="717" t="s">
        <v>47</v>
      </c>
      <c r="B2" s="718"/>
      <c r="C2" s="718"/>
      <c r="D2" s="719"/>
      <c r="E2" s="78"/>
      <c r="F2" s="76"/>
      <c r="K2" s="19"/>
      <c r="L2" s="2"/>
      <c r="M2" s="2"/>
      <c r="N2" s="2"/>
      <c r="O2" s="2"/>
      <c r="P2" s="2"/>
      <c r="Q2" s="2"/>
      <c r="R2" s="2"/>
    </row>
    <row r="3" spans="1:18" ht="30.15" customHeight="1" x14ac:dyDescent="0.35">
      <c r="A3" s="44" t="s">
        <v>11</v>
      </c>
      <c r="B3" s="45"/>
      <c r="C3" s="46"/>
      <c r="D3" s="47"/>
      <c r="N3" s="58"/>
    </row>
    <row r="4" spans="1:18" ht="19.5" customHeight="1" x14ac:dyDescent="0.45">
      <c r="A4" s="36" t="s">
        <v>28</v>
      </c>
      <c r="B4" s="18" t="e">
        <f>B18</f>
        <v>#VALUE!</v>
      </c>
      <c r="C4" s="59" t="s">
        <v>48</v>
      </c>
      <c r="D4" s="37"/>
    </row>
    <row r="5" spans="1:18" ht="19.5" customHeight="1" x14ac:dyDescent="0.45">
      <c r="A5" s="8" t="s">
        <v>49</v>
      </c>
      <c r="B5" s="18" t="e">
        <f>B60</f>
        <v>#VALUE!</v>
      </c>
      <c r="C5" s="59" t="s">
        <v>50</v>
      </c>
      <c r="D5" s="37"/>
    </row>
    <row r="6" spans="1:18" ht="18.75" customHeight="1" thickBot="1" x14ac:dyDescent="0.5">
      <c r="A6" s="48"/>
      <c r="B6" s="49" t="e">
        <f>SUM(B4:B5)</f>
        <v>#VALUE!</v>
      </c>
      <c r="C6" s="60" t="s">
        <v>51</v>
      </c>
      <c r="D6" s="50"/>
      <c r="E6" s="4"/>
    </row>
    <row r="7" spans="1:18" ht="30.15" customHeight="1" x14ac:dyDescent="0.3">
      <c r="A7" s="26" t="s">
        <v>52</v>
      </c>
      <c r="B7" s="27"/>
      <c r="C7" s="27"/>
      <c r="D7" s="28"/>
    </row>
    <row r="8" spans="1:18" ht="19.5" customHeight="1" x14ac:dyDescent="0.35">
      <c r="A8" s="720" t="s">
        <v>53</v>
      </c>
      <c r="B8" s="721"/>
      <c r="C8" s="721"/>
      <c r="D8" s="722"/>
    </row>
    <row r="9" spans="1:18" ht="19.5" customHeight="1" x14ac:dyDescent="0.35">
      <c r="A9" s="115"/>
      <c r="B9" s="20"/>
      <c r="C9" s="20"/>
      <c r="D9" s="29"/>
    </row>
    <row r="10" spans="1:18" ht="18.75" customHeight="1" x14ac:dyDescent="0.45">
      <c r="A10" s="723" t="s">
        <v>54</v>
      </c>
      <c r="B10" s="724"/>
      <c r="C10" s="724"/>
      <c r="D10" s="725"/>
    </row>
    <row r="11" spans="1:18" ht="18.75" customHeight="1" x14ac:dyDescent="0.3">
      <c r="A11" s="726" t="s">
        <v>55</v>
      </c>
      <c r="B11" s="13" t="s">
        <v>21</v>
      </c>
      <c r="C11" s="14" t="s">
        <v>22</v>
      </c>
      <c r="D11" s="30" t="s">
        <v>23</v>
      </c>
    </row>
    <row r="12" spans="1:18" s="1" customFormat="1" ht="18.75" customHeight="1" x14ac:dyDescent="0.35">
      <c r="A12" s="727"/>
      <c r="B12" s="116" t="e">
        <f>(C12+D12)</f>
        <v>#VALUE!</v>
      </c>
      <c r="C12" s="117" t="e">
        <f>(D28-D35-D36)*D39*D44</f>
        <v>#VALUE!</v>
      </c>
      <c r="D12" s="118" t="e">
        <f>(D35-D37-D38)*D40*D45</f>
        <v>#VALUE!</v>
      </c>
      <c r="E12" s="10"/>
      <c r="F12" s="10"/>
      <c r="N12" s="12"/>
    </row>
    <row r="13" spans="1:18" s="1" customFormat="1" ht="18.75" customHeight="1" x14ac:dyDescent="0.35">
      <c r="A13" s="31"/>
      <c r="B13" s="23"/>
      <c r="C13" s="11"/>
      <c r="D13" s="32"/>
      <c r="E13" s="10"/>
      <c r="F13" s="10"/>
    </row>
    <row r="14" spans="1:18" ht="18.75" customHeight="1" x14ac:dyDescent="0.45">
      <c r="A14" s="8" t="s">
        <v>24</v>
      </c>
      <c r="B14" s="116" t="e">
        <f>IF(C24=1,IF(ISERROR(B16/B12),B12,IF(B16/B12&lt;=0.75,B12,B16*1/0.75)),B12)</f>
        <v>#VALUE!</v>
      </c>
      <c r="C14" s="12" t="s">
        <v>56</v>
      </c>
      <c r="D14" s="33"/>
    </row>
    <row r="15" spans="1:18" ht="18.75" customHeight="1" x14ac:dyDescent="0.35">
      <c r="A15" s="34"/>
      <c r="B15" s="7"/>
      <c r="C15" s="7"/>
      <c r="D15" s="35"/>
    </row>
    <row r="16" spans="1:18" s="1" customFormat="1" ht="18.75" customHeight="1" x14ac:dyDescent="0.45">
      <c r="A16" s="8" t="s">
        <v>26</v>
      </c>
      <c r="B16" s="15" t="e">
        <f>D46*(D41+D42+D43)</f>
        <v>#VALUE!</v>
      </c>
      <c r="C16" s="59" t="s">
        <v>57</v>
      </c>
      <c r="D16" s="32"/>
      <c r="E16" s="10"/>
      <c r="F16" s="10"/>
    </row>
    <row r="17" spans="1:117" s="1" customFormat="1" ht="18.75" customHeight="1" x14ac:dyDescent="0.35">
      <c r="A17" s="31"/>
      <c r="B17" s="23"/>
      <c r="C17" s="11"/>
      <c r="D17" s="32"/>
      <c r="E17" s="10"/>
      <c r="F17" s="17"/>
    </row>
    <row r="18" spans="1:117" ht="19.5" customHeight="1" x14ac:dyDescent="0.45">
      <c r="A18" s="36" t="s">
        <v>28</v>
      </c>
      <c r="B18" s="16" t="e">
        <f>B14-B16</f>
        <v>#VALUE!</v>
      </c>
      <c r="C18" s="59" t="s">
        <v>58</v>
      </c>
      <c r="D18" s="37"/>
      <c r="F18" s="17"/>
    </row>
    <row r="19" spans="1:117" ht="18.75" customHeight="1" x14ac:dyDescent="0.35">
      <c r="A19" s="36"/>
      <c r="B19" s="24"/>
      <c r="C19" s="22"/>
      <c r="D19" s="37"/>
      <c r="F19" s="17"/>
      <c r="DM19" s="6"/>
    </row>
    <row r="20" spans="1:117" ht="41.25" hidden="1" customHeight="1" x14ac:dyDescent="0.5">
      <c r="A20" s="728" t="s">
        <v>30</v>
      </c>
      <c r="B20" s="729"/>
      <c r="C20" s="729"/>
      <c r="D20" s="730"/>
      <c r="H20" s="97"/>
    </row>
    <row r="21" spans="1:117" ht="19.5" customHeight="1" x14ac:dyDescent="0.3">
      <c r="A21" s="702" t="str">
        <f ca="1">CONCATENATE("Follow instructions in column D to input ",par!D3," data into column C.")</f>
        <v>Follow instructions in column D to input D&amp;C plant 2 data into column C.</v>
      </c>
      <c r="B21" s="703"/>
      <c r="C21" s="703"/>
      <c r="D21" s="704"/>
    </row>
    <row r="22" spans="1:117" ht="42" customHeight="1" x14ac:dyDescent="0.55000000000000004">
      <c r="A22" s="705" t="str">
        <f>par!$D$40</f>
        <v>AFTER data has been entered in this sheet for the plant, use "EERS data entry" worksheet to report into EERS.</v>
      </c>
      <c r="B22" s="706"/>
      <c r="C22" s="706"/>
      <c r="D22" s="707"/>
    </row>
    <row r="23" spans="1:117" ht="42" customHeight="1" x14ac:dyDescent="0.3">
      <c r="A23" s="94" t="s">
        <v>59</v>
      </c>
      <c r="B23" s="98"/>
      <c r="C23" s="293"/>
      <c r="D23" s="82" t="str">
        <f>IF(C23="",par!$D$18,"")</f>
        <v>Please enter required information</v>
      </c>
    </row>
    <row r="24" spans="1:117" ht="46.5" x14ac:dyDescent="0.35">
      <c r="A24" s="80" t="s">
        <v>60</v>
      </c>
      <c r="B24" s="81"/>
      <c r="C24" s="294"/>
      <c r="D24" s="86" t="str">
        <f>IF(C24="",par!$D$18,"")</f>
        <v>Please enter required information</v>
      </c>
      <c r="G24" s="61"/>
      <c r="H24" s="61"/>
      <c r="I24" s="61"/>
      <c r="J24" s="61"/>
      <c r="K24" s="62"/>
      <c r="L24" s="62"/>
    </row>
    <row r="25" spans="1:117" ht="37.5" customHeight="1" x14ac:dyDescent="0.55000000000000004">
      <c r="A25" s="708" t="s">
        <v>33</v>
      </c>
      <c r="B25" s="709"/>
      <c r="C25" s="709"/>
      <c r="D25" s="710"/>
      <c r="G25" s="61"/>
      <c r="H25" s="61"/>
      <c r="I25" s="61"/>
      <c r="J25" s="61"/>
      <c r="K25" s="62"/>
      <c r="L25" s="62"/>
    </row>
    <row r="26" spans="1:117" ht="18.75" customHeight="1" x14ac:dyDescent="0.35">
      <c r="A26" s="711" t="str">
        <f>par!E100</f>
        <v>Number of persons served by operation of the plant (P)</v>
      </c>
      <c r="B26" s="712"/>
      <c r="C26" s="295"/>
      <c r="D26" s="38" t="str">
        <f>IF(C26="",par!$D$18,C26)</f>
        <v>Please enter required information</v>
      </c>
      <c r="E26" s="5"/>
      <c r="G26" s="61"/>
      <c r="H26" s="61"/>
      <c r="I26" s="61"/>
      <c r="J26" s="61"/>
      <c r="L26" s="62"/>
      <c r="N26" s="19"/>
    </row>
    <row r="27" spans="1:117" ht="18.75" customHeight="1" x14ac:dyDescent="0.35">
      <c r="A27" s="711" t="str">
        <f>IF(AND($C$24&lt;&gt;2,$C$24&lt;&gt;3),par!E101,"")</f>
        <v>Quantity in tonnes of COD per capita of wastewater using a default of 0.0585 tonnes per person (DCw)</v>
      </c>
      <c r="B27" s="712"/>
      <c r="C27" s="7"/>
      <c r="D27" s="95" t="str">
        <f>IF($C$24=1,0.0585,"")</f>
        <v/>
      </c>
      <c r="E27" s="5"/>
      <c r="G27" s="61"/>
      <c r="H27" s="61"/>
      <c r="I27" s="61"/>
      <c r="J27" s="61"/>
      <c r="L27" s="62"/>
    </row>
    <row r="28" spans="1:117" ht="18.75" customHeight="1" x14ac:dyDescent="0.35">
      <c r="A28" s="711" t="str">
        <f>par!E102</f>
        <v>Tonnes, chemical oxygen demand (COD) in wastewater entering the plant (CODw)</v>
      </c>
      <c r="B28" s="712"/>
      <c r="C28" s="296"/>
      <c r="D28" s="38" t="str">
        <f>IF($C$24=1,IF(C28&lt;&gt;"",par!D13,C26*D27),IF(C28&lt;&gt;"",C28,par!D18))</f>
        <v>Please enter required information</v>
      </c>
      <c r="E28" s="5"/>
      <c r="G28" s="61"/>
      <c r="H28" s="61"/>
      <c r="I28" s="61"/>
      <c r="J28" s="61"/>
      <c r="L28" s="62"/>
      <c r="N28" s="19"/>
    </row>
    <row r="29" spans="1:117" ht="18.75" customHeight="1" x14ac:dyDescent="0.35">
      <c r="A29" s="711" t="str">
        <f>IF($C$23&lt;2011,par!D103,par!E103)</f>
        <v>-</v>
      </c>
      <c r="B29" s="712"/>
      <c r="C29" s="297"/>
      <c r="D29" s="93" t="str">
        <f>IF(C23&lt;2011,IF(C29&lt;&gt;"",par!$D$17,""),IF($C$24=1,IF(C33&lt;&gt;"",IF(C29&lt;&gt;"",par!$D15,""),IF(C29="",par!D20,C29)),IF(C29&lt;&gt;"",par!D14,"")))</f>
        <v/>
      </c>
      <c r="G29" s="65"/>
      <c r="H29" s="66"/>
      <c r="J29" s="66"/>
      <c r="L29" s="62"/>
      <c r="N29" s="22"/>
    </row>
    <row r="30" spans="1:117" ht="18.75" customHeight="1" x14ac:dyDescent="0.35">
      <c r="A30" s="711" t="str">
        <f>IF($C$23&lt;2011,par!D104,par!E104)</f>
        <v>VSsl (tonnes volatile solids in sludge removed)</v>
      </c>
      <c r="B30" s="712"/>
      <c r="C30" s="297"/>
      <c r="D30" s="67" t="str">
        <f>IF($C$24=1,IF(C34&lt;&gt;"",IF(C30&lt;&gt;"",par!$D16,""),IF(C30="",par!D21,C30)),IF(C30&lt;&gt;"",par!D14,""))</f>
        <v/>
      </c>
      <c r="G30" s="66"/>
      <c r="H30" s="66"/>
      <c r="J30" s="66"/>
      <c r="L30" s="62"/>
      <c r="N30" s="22"/>
    </row>
    <row r="31" spans="1:117" ht="18.75" customHeight="1" x14ac:dyDescent="0.35">
      <c r="A31" s="711" t="str">
        <f>IF($C$23&lt;2011,par!D105,par!E105)</f>
        <v>-</v>
      </c>
      <c r="B31" s="712"/>
      <c r="C31" s="298"/>
      <c r="D31" s="93" t="str">
        <f>IF(C23&lt;2011,IF(C31&lt;&gt;"",par!$D$17,""),IF($C$24=1,IF(C33&lt;&gt;"",IF(C31&lt;&gt;"",par!$D15,""),IF(C31="",par!D20,C31)),IF(C31&lt;&gt;"",par!D14,"")))</f>
        <v/>
      </c>
      <c r="G31" s="66"/>
      <c r="H31" s="66"/>
      <c r="J31" s="66"/>
      <c r="L31" s="62"/>
      <c r="N31" s="22"/>
    </row>
    <row r="32" spans="1:117" ht="18.75" customHeight="1" x14ac:dyDescent="0.35">
      <c r="A32" s="711" t="str">
        <f>IF($C$23&lt;2011,par!D106,par!E106)</f>
        <v>Conversion factor (VSsl ===&gt; CODsl) (default = 1.48)</v>
      </c>
      <c r="B32" s="712"/>
      <c r="C32" s="299"/>
      <c r="D32" s="67" t="str">
        <f>IF($C$24=1,IF(C34&lt;&gt;"",IF(C32&lt;&gt;"",par!$D16,""),IF(C32="",par!D21,C32)),IF(C32&lt;&gt;"",par!D14,""))</f>
        <v/>
      </c>
      <c r="F32" s="6"/>
      <c r="G32" s="66"/>
      <c r="H32" s="66"/>
      <c r="J32" s="66"/>
      <c r="L32" s="62"/>
      <c r="N32" s="22"/>
    </row>
    <row r="33" spans="1:14" ht="18.75" customHeight="1" x14ac:dyDescent="0.35">
      <c r="A33" s="711" t="str">
        <f>IF($C$23&lt;2011,par!D107,par!E107)</f>
        <v>-</v>
      </c>
      <c r="B33" s="712"/>
      <c r="C33" s="298"/>
      <c r="D33" s="67" t="str">
        <f>IF(C23&lt;2011,IF(C33&lt;&gt;"",par!$D$17,""),IF($C$24=1,IF(C33&lt;&gt;"",C33,IF(AND(OR(C29="",C31=""),C33=""),par!$D$24,C29*C31)),IF(C33="",par!$D$18,C33)))</f>
        <v/>
      </c>
      <c r="E33" s="6"/>
      <c r="G33" s="66"/>
      <c r="H33" s="66"/>
      <c r="J33" s="66"/>
      <c r="L33" s="62"/>
      <c r="N33" s="22"/>
    </row>
    <row r="34" spans="1:14" ht="18.75" customHeight="1" x14ac:dyDescent="0.35">
      <c r="A34" s="711" t="str">
        <f>IF($C$23&lt;2011,par!D108,par!E108)</f>
        <v>CODsl (tonnes COD sludge removed)</v>
      </c>
      <c r="B34" s="712"/>
      <c r="C34" s="298"/>
      <c r="D34" s="67" t="str">
        <f>IF($C$24=1,IF(C34&lt;&gt;"",C34,IF(AND(OR(C30="",C32=""),C34=""),par!$D25,C30*C32)),IF(C34="",par!$D$18,C34))</f>
        <v>Please enter required information</v>
      </c>
      <c r="G34" s="66"/>
      <c r="H34" s="66"/>
      <c r="J34" s="66"/>
      <c r="L34" s="62"/>
      <c r="N34" s="22"/>
    </row>
    <row r="35" spans="1:14" ht="18.75" customHeight="1" x14ac:dyDescent="0.35">
      <c r="A35" s="711" t="str">
        <f>IF($C$23&lt;2011,par!D109,par!E109)</f>
        <v>-</v>
      </c>
      <c r="B35" s="712"/>
      <c r="C35" s="7"/>
      <c r="D35" s="67">
        <f>SUM(D33:D34)</f>
        <v>0</v>
      </c>
      <c r="G35" s="61"/>
      <c r="H35" s="61"/>
      <c r="J35" s="61"/>
      <c r="L35" s="62"/>
      <c r="N35" s="22"/>
    </row>
    <row r="36" spans="1:14" ht="18.75" customHeight="1" x14ac:dyDescent="0.35">
      <c r="A36" s="711" t="str">
        <f>par!E110</f>
        <v>Tonnes, quantity of COD in effluent leaving the plant (CODeff)</v>
      </c>
      <c r="B36" s="712"/>
      <c r="C36" s="300"/>
      <c r="D36" s="38" t="str">
        <f>IF(C36="",par!$D$18,C36)</f>
        <v>Please enter required information</v>
      </c>
      <c r="G36" s="61"/>
      <c r="H36" s="61"/>
      <c r="J36" s="61"/>
      <c r="L36" s="62"/>
      <c r="N36" s="19"/>
    </row>
    <row r="37" spans="1:14" ht="18.75" customHeight="1" x14ac:dyDescent="0.35">
      <c r="A37" s="711" t="str">
        <f>par!E111</f>
        <v>Tonnes, quantity of COD in sludge transferred out of the plant and removed to landfill (CODtrl)</v>
      </c>
      <c r="B37" s="713"/>
      <c r="C37" s="300"/>
      <c r="D37" s="38" t="str">
        <f>IF(C37="",par!$D$18,C37)</f>
        <v>Please enter required information</v>
      </c>
      <c r="G37" s="61"/>
      <c r="H37" s="22"/>
      <c r="J37" s="61"/>
      <c r="L37" s="62"/>
      <c r="N37" s="19"/>
    </row>
    <row r="38" spans="1:14" ht="18.75" customHeight="1" x14ac:dyDescent="0.35">
      <c r="A38" s="711" t="str">
        <f>par!E112</f>
        <v>Tonnes, quantity of COD in sludge transferred out of the plant and removed to a site other than landfill (CODtro)</v>
      </c>
      <c r="B38" s="713"/>
      <c r="C38" s="300"/>
      <c r="D38" s="38" t="str">
        <f>IF(C38="",par!$D$18,C38)</f>
        <v>Please enter required information</v>
      </c>
      <c r="E38" s="11"/>
      <c r="G38" s="61"/>
      <c r="H38" s="61"/>
      <c r="J38" s="61"/>
      <c r="L38" s="62"/>
      <c r="N38" s="19"/>
    </row>
    <row r="39" spans="1:14" s="2" customFormat="1" ht="18.75" customHeight="1" x14ac:dyDescent="0.35">
      <c r="A39" s="711" t="str">
        <f>par!E113</f>
        <v>Methane correction factor for wastewater treated at the plant (MCFww)</v>
      </c>
      <c r="B39" s="713"/>
      <c r="C39" s="300"/>
      <c r="D39" s="39" t="str">
        <f>IF(C39="",par!$D$19,IF(ISNUMBER(C39),C39,VLOOKUP(C39,par!$D$88:$E$92,2,FALSE)))</f>
        <v>Select from drop-down list or enter another numerical value</v>
      </c>
      <c r="E39" s="5"/>
      <c r="G39" s="5"/>
      <c r="H39" s="5"/>
      <c r="J39" s="5"/>
      <c r="K39" s="57"/>
      <c r="N39" s="19"/>
    </row>
    <row r="40" spans="1:14" ht="18.75" customHeight="1" x14ac:dyDescent="0.35">
      <c r="A40" s="711" t="str">
        <f>par!E114</f>
        <v>Methane correction factor for sludge treated at the plant (MCFsl)</v>
      </c>
      <c r="B40" s="713"/>
      <c r="C40" s="300"/>
      <c r="D40" s="39" t="str">
        <f>IF(C40="",par!$D$19,IF(ISNUMBER(C40),C40,VLOOKUP(C40,par!$D$88:$E$92,2,FALSE)))</f>
        <v>Select from drop-down list or enter another numerical value</v>
      </c>
      <c r="G40" s="63"/>
      <c r="H40" s="63"/>
      <c r="J40" s="63"/>
      <c r="N40" s="19"/>
    </row>
    <row r="41" spans="1:14" ht="18.75" customHeight="1" x14ac:dyDescent="0.35">
      <c r="A41" s="711" t="str">
        <f>par!E115</f>
        <v>Quantity of methane, in cubic metres, in sludge biogas captured for combustion by the plant (Qcap)</v>
      </c>
      <c r="B41" s="713"/>
      <c r="C41" s="300"/>
      <c r="D41" s="38" t="str">
        <f>IF(C41="",par!$D$18,C41)</f>
        <v>Please enter required information</v>
      </c>
      <c r="E41" s="5"/>
      <c r="G41" s="63"/>
      <c r="H41" s="63"/>
      <c r="J41" s="63"/>
      <c r="N41" s="19"/>
    </row>
    <row r="42" spans="1:14" ht="18.75" customHeight="1" x14ac:dyDescent="0.35">
      <c r="A42" s="711" t="str">
        <f>par!E116</f>
        <v>Quantity of methane, in cubic metres, in sludge biogas flared during the year by the plant (Qflared)</v>
      </c>
      <c r="B42" s="713"/>
      <c r="C42" s="300"/>
      <c r="D42" s="38" t="str">
        <f>IF(C42="",par!$D$18,C42)</f>
        <v>Please enter required information</v>
      </c>
      <c r="G42" s="63"/>
      <c r="H42" s="63"/>
      <c r="I42" s="63"/>
      <c r="J42" s="63"/>
      <c r="N42" s="19"/>
    </row>
    <row r="43" spans="1:14" ht="18.75" customHeight="1" x14ac:dyDescent="0.35">
      <c r="A43" s="711" t="str">
        <f>par!E117</f>
        <v>Quantity of methane, in cubic metres, in sludge biogas transferred out of the plant (Qtr)</v>
      </c>
      <c r="B43" s="713"/>
      <c r="C43" s="300"/>
      <c r="D43" s="38" t="str">
        <f>IF(C43="",par!$D$18,C43)</f>
        <v>Please enter required information</v>
      </c>
      <c r="G43" s="63"/>
      <c r="H43" s="63"/>
      <c r="I43" s="63"/>
      <c r="J43" s="63"/>
      <c r="N43" s="19"/>
    </row>
    <row r="44" spans="1:14" ht="18.75" customHeight="1" x14ac:dyDescent="0.35">
      <c r="A44" s="711" t="str">
        <f>par!E118</f>
        <v>Default methane emission factor for wastewater with a value of 6.3 CO2-e tonnes per tonne COD (Efwij)</v>
      </c>
      <c r="B44" s="713"/>
      <c r="C44" s="119"/>
      <c r="D44" s="38">
        <v>5.3</v>
      </c>
      <c r="E44" s="5"/>
      <c r="G44" s="63"/>
      <c r="H44" s="63"/>
      <c r="I44" s="63"/>
      <c r="J44" s="63"/>
      <c r="N44" s="22"/>
    </row>
    <row r="45" spans="1:14" ht="18.75" customHeight="1" x14ac:dyDescent="0.35">
      <c r="A45" s="711" t="str">
        <f>par!E119</f>
        <v>Default methane emission factor for sludge with a value of 6.3 CO2-e tonnes per tonne COD (sludge) (EFslij)</v>
      </c>
      <c r="B45" s="713"/>
      <c r="C45" s="119"/>
      <c r="D45" s="38">
        <v>5.3</v>
      </c>
      <c r="G45" s="63"/>
      <c r="H45" s="63"/>
      <c r="I45" s="63"/>
      <c r="J45" s="63"/>
      <c r="N45" s="22"/>
    </row>
    <row r="46" spans="1:14" ht="18.75" customHeight="1" x14ac:dyDescent="0.35">
      <c r="A46" s="711" t="str">
        <f>par!E120</f>
        <v>Conversion of methane to t CO2-e using 6.784 x 10-4 x 25</v>
      </c>
      <c r="B46" s="713"/>
      <c r="C46" s="119"/>
      <c r="D46" s="96">
        <f>6.784*10^-4*21</f>
        <v>1.4246399999999999E-2</v>
      </c>
      <c r="G46" s="63"/>
      <c r="H46" s="63"/>
      <c r="I46" s="63"/>
      <c r="J46" s="63"/>
    </row>
    <row r="47" spans="1:14" ht="15.5" x14ac:dyDescent="0.35">
      <c r="A47" s="40"/>
      <c r="B47" s="9"/>
      <c r="C47" s="25"/>
      <c r="D47" s="35"/>
      <c r="G47" s="63"/>
      <c r="H47" s="63"/>
      <c r="I47" s="63"/>
      <c r="J47" s="63"/>
    </row>
    <row r="48" spans="1:14" ht="17.5" x14ac:dyDescent="0.45">
      <c r="A48" s="99" t="s">
        <v>61</v>
      </c>
      <c r="B48" s="7"/>
      <c r="C48" s="7"/>
      <c r="D48" s="41"/>
      <c r="G48" s="63"/>
      <c r="H48" s="63"/>
      <c r="I48" s="63"/>
      <c r="J48" s="63"/>
    </row>
    <row r="49" spans="1:14" ht="15.5" x14ac:dyDescent="0.35">
      <c r="A49" s="83" t="str">
        <f>par!$D82</f>
        <v>managed aerobic treatment: 0</v>
      </c>
      <c r="B49" s="57"/>
      <c r="C49" s="57"/>
      <c r="D49" s="42"/>
      <c r="E49" s="5"/>
      <c r="G49" s="63"/>
      <c r="H49" s="63"/>
      <c r="I49" s="63"/>
      <c r="J49" s="63"/>
    </row>
    <row r="50" spans="1:14" ht="15.5" x14ac:dyDescent="0.35">
      <c r="A50" s="83" t="str">
        <f>par!$D83</f>
        <v>unmanaged aerobic treatment: 0.3</v>
      </c>
      <c r="B50" s="57"/>
      <c r="C50" s="57"/>
      <c r="D50" s="43"/>
      <c r="G50" s="63"/>
      <c r="H50" s="63"/>
      <c r="I50" s="63"/>
      <c r="J50" s="63"/>
    </row>
    <row r="51" spans="1:14" ht="15.5" x14ac:dyDescent="0.35">
      <c r="A51" s="83" t="str">
        <f>par!$D84</f>
        <v>anaerobic digester/reactor: 0.8</v>
      </c>
      <c r="B51" s="57"/>
      <c r="C51" s="57"/>
      <c r="D51" s="43"/>
      <c r="G51" s="63"/>
      <c r="H51" s="63"/>
      <c r="I51" s="63"/>
      <c r="J51" s="63"/>
    </row>
    <row r="52" spans="1:14" ht="15.5" x14ac:dyDescent="0.35">
      <c r="A52" s="83" t="str">
        <f>par!$D85</f>
        <v>shallow anaerobic lagoon (&lt;2 metres): 0.2</v>
      </c>
      <c r="B52" s="57"/>
      <c r="C52" s="57"/>
      <c r="D52" s="43"/>
      <c r="G52" s="63"/>
      <c r="H52" s="63"/>
      <c r="I52" s="63"/>
      <c r="J52" s="63"/>
    </row>
    <row r="53" spans="1:14" ht="15.5" x14ac:dyDescent="0.35">
      <c r="A53" s="83" t="str">
        <f>par!$D86</f>
        <v>deep anaerobic lagoon (&gt;2 metres): 0.8</v>
      </c>
      <c r="B53" s="57"/>
      <c r="C53" s="57"/>
      <c r="D53" s="43"/>
      <c r="G53" s="63"/>
      <c r="H53" s="63"/>
      <c r="I53" s="63"/>
      <c r="J53" s="63"/>
    </row>
    <row r="54" spans="1:14" ht="16" thickBot="1" x14ac:dyDescent="0.4">
      <c r="A54" s="714"/>
      <c r="B54" s="715"/>
      <c r="C54" s="715"/>
      <c r="D54" s="716"/>
      <c r="G54" s="63"/>
      <c r="H54" s="63"/>
      <c r="I54" s="63"/>
      <c r="J54" s="63"/>
    </row>
    <row r="55" spans="1:14" ht="21" x14ac:dyDescent="0.5">
      <c r="A55" s="51" t="s">
        <v>62</v>
      </c>
      <c r="B55" s="45"/>
      <c r="C55" s="45"/>
      <c r="D55" s="52"/>
      <c r="G55" s="63"/>
      <c r="H55" s="63"/>
      <c r="I55" s="63"/>
      <c r="J55" s="63"/>
    </row>
    <row r="56" spans="1:14" ht="18.75" customHeight="1" x14ac:dyDescent="0.35">
      <c r="A56" s="720" t="s">
        <v>53</v>
      </c>
      <c r="B56" s="721"/>
      <c r="C56" s="721"/>
      <c r="D56" s="722"/>
      <c r="G56" s="63"/>
      <c r="H56" s="63"/>
      <c r="I56" s="63"/>
      <c r="J56" s="63"/>
    </row>
    <row r="57" spans="1:14" ht="18.75" customHeight="1" x14ac:dyDescent="0.35">
      <c r="A57" s="115"/>
      <c r="B57" s="20"/>
      <c r="C57" s="20"/>
      <c r="D57" s="29"/>
      <c r="G57" s="63"/>
      <c r="H57" s="63"/>
      <c r="I57" s="63"/>
      <c r="J57" s="63"/>
    </row>
    <row r="58" spans="1:14" ht="17.5" x14ac:dyDescent="0.45">
      <c r="A58" s="731" t="s">
        <v>63</v>
      </c>
      <c r="B58" s="732"/>
      <c r="C58" s="732"/>
      <c r="D58" s="733"/>
      <c r="G58" s="63"/>
      <c r="H58" s="63"/>
      <c r="I58" s="63"/>
      <c r="J58" s="63"/>
    </row>
    <row r="59" spans="1:14" ht="15.5" x14ac:dyDescent="0.35">
      <c r="A59" s="734" t="s">
        <v>49</v>
      </c>
      <c r="B59" s="21" t="s">
        <v>21</v>
      </c>
      <c r="C59" s="21" t="s">
        <v>38</v>
      </c>
      <c r="D59" s="53" t="s">
        <v>39</v>
      </c>
      <c r="G59" s="63"/>
      <c r="H59" s="63"/>
      <c r="I59" s="63"/>
      <c r="J59" s="63"/>
    </row>
    <row r="60" spans="1:14" ht="15.5" x14ac:dyDescent="0.35">
      <c r="A60" s="735"/>
      <c r="B60" s="16" t="e">
        <f>C60+D60</f>
        <v>#VALUE!</v>
      </c>
      <c r="C60" s="16" t="e">
        <f>(D65-C66-C67-C68)*C69</f>
        <v>#VALUE!</v>
      </c>
      <c r="D60" s="54">
        <f>IF(ISERROR(C68*C70),"",C68*C70)</f>
        <v>0</v>
      </c>
      <c r="G60" s="63"/>
      <c r="H60" s="63"/>
      <c r="I60" s="63"/>
      <c r="J60" s="63"/>
    </row>
    <row r="61" spans="1:14" ht="15.5" x14ac:dyDescent="0.35">
      <c r="A61" s="55"/>
      <c r="B61" s="24"/>
      <c r="C61" s="24"/>
      <c r="D61" s="56"/>
      <c r="G61" s="63"/>
      <c r="H61" s="63"/>
      <c r="I61" s="63"/>
      <c r="J61" s="63"/>
    </row>
    <row r="62" spans="1:14" ht="19.5" customHeight="1" x14ac:dyDescent="0.35">
      <c r="A62" s="702" t="str">
        <f ca="1">CONCATENATE("Follow instructions in column D to input ",par!D3," data into column C.")</f>
        <v>Follow instructions in column D to input D&amp;C plant 2 data into column C.</v>
      </c>
      <c r="B62" s="703"/>
      <c r="C62" s="703"/>
      <c r="D62" s="704"/>
      <c r="G62" s="63"/>
      <c r="H62" s="63"/>
      <c r="I62" s="63"/>
      <c r="J62" s="63"/>
    </row>
    <row r="63" spans="1:14" ht="46.5" x14ac:dyDescent="0.35">
      <c r="A63" s="287" t="s">
        <v>60</v>
      </c>
      <c r="B63" s="64"/>
      <c r="C63" s="301"/>
      <c r="D63" s="86" t="str">
        <f>IF(C63="",par!$D$18,"")</f>
        <v>Please enter required information</v>
      </c>
      <c r="G63" s="63"/>
      <c r="H63" s="63"/>
      <c r="I63" s="63"/>
      <c r="J63" s="63"/>
    </row>
    <row r="64" spans="1:14" ht="18.75" customHeight="1" x14ac:dyDescent="0.35">
      <c r="A64" s="90" t="str">
        <f>par!E125</f>
        <v>Population serviced by the plant during the year (P)</v>
      </c>
      <c r="B64" s="89"/>
      <c r="C64" s="296"/>
      <c r="D64" s="38" t="str">
        <f>IF(C64="",par!$D$18,C64)</f>
        <v>Please enter required information</v>
      </c>
      <c r="G64" s="63"/>
      <c r="H64" s="63"/>
      <c r="I64" s="63"/>
      <c r="J64" s="63"/>
      <c r="N64" s="59"/>
    </row>
    <row r="65" spans="1:14" ht="18.75" customHeight="1" x14ac:dyDescent="0.35">
      <c r="A65" s="9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35">
      <c r="A66" s="9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35">
      <c r="A67" s="9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35">
      <c r="A68" s="90" t="str">
        <f>par!E132</f>
        <v>Tonnes nitrogen in effluent (Nout)</v>
      </c>
      <c r="B68" s="89"/>
      <c r="C68" s="296"/>
      <c r="D68" s="38" t="str">
        <f>IF(C68="",par!$D$18,C68)</f>
        <v>Please enter required information</v>
      </c>
      <c r="G68" s="63"/>
      <c r="H68" s="63"/>
      <c r="I68" s="63"/>
      <c r="J68" s="63"/>
      <c r="N68" s="59"/>
    </row>
    <row r="69" spans="1:14" ht="18.75" customHeight="1" x14ac:dyDescent="0.35">
      <c r="A69" s="9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35">
      <c r="A70" s="90" t="e">
        <f>par!#REF!</f>
        <v>#REF!</v>
      </c>
      <c r="B70" s="89"/>
      <c r="C70" s="296"/>
      <c r="D70" s="38" t="str">
        <f>IF(C70="",par!$D$19,C70)</f>
        <v>Select from drop-down list or enter another numerical value</v>
      </c>
      <c r="G70" s="63"/>
      <c r="H70" s="63"/>
      <c r="I70" s="63"/>
      <c r="J70" s="63"/>
      <c r="N70" s="59"/>
    </row>
    <row r="71" spans="1:14" ht="18.75" customHeight="1" x14ac:dyDescent="0.35">
      <c r="A71" s="90" t="str">
        <f>par!E126</f>
        <v>Annual per capita protein intake of the population being served by the plant in tonnes (Protein)</v>
      </c>
      <c r="B71" s="89"/>
      <c r="C71" s="302"/>
      <c r="D71" s="87" t="str">
        <f>IF($C$63=1,IF(C71="",par!$D$19,C71),IF(C71&lt;&gt;"",par!D14,""))</f>
        <v/>
      </c>
      <c r="G71" s="63"/>
      <c r="H71" s="63"/>
      <c r="I71" s="63"/>
      <c r="J71" s="63"/>
      <c r="N71" s="59"/>
    </row>
    <row r="72" spans="1:14" ht="18.75" customHeight="1" thickBot="1" x14ac:dyDescent="0.4">
      <c r="A72" s="9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58:D58"/>
    <mergeCell ref="A56:D56"/>
    <mergeCell ref="A36:B36"/>
    <mergeCell ref="A59:A60"/>
    <mergeCell ref="A62:D62"/>
    <mergeCell ref="A42:B42"/>
    <mergeCell ref="A43:B43"/>
    <mergeCell ref="A44:B44"/>
    <mergeCell ref="A45:B45"/>
    <mergeCell ref="A2:D2"/>
    <mergeCell ref="A8:D8"/>
    <mergeCell ref="A10:D10"/>
    <mergeCell ref="A11:A12"/>
    <mergeCell ref="A20:D20"/>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1:D21"/>
    <mergeCell ref="A22:D22"/>
    <mergeCell ref="A25:D25"/>
    <mergeCell ref="A26:B26"/>
    <mergeCell ref="A28:B28"/>
    <mergeCell ref="A27:B27"/>
  </mergeCells>
  <dataValidations count="8">
    <dataValidation type="list" allowBlank="1" showInputMessage="1" sqref="C39:C40" xr:uid="{00000000-0002-0000-0300-000000000000}">
      <formula1>IPCC_default_treatment_types</formula1>
    </dataValidation>
    <dataValidation type="list" allowBlank="1" showInputMessage="1" showErrorMessage="1" sqref="C24 C63" xr:uid="{00000000-0002-0000-0300-000001000000}">
      <formula1>"1, 2, 3"</formula1>
    </dataValidation>
    <dataValidation type="list" allowBlank="1" showInputMessage="1" sqref="C69" xr:uid="{00000000-0002-0000-0300-000002000000}">
      <formula1>EFsecij</formula1>
    </dataValidation>
    <dataValidation type="list" allowBlank="1" showInputMessage="1" sqref="C70" xr:uid="{00000000-0002-0000-0300-000003000000}">
      <formula1>EFdisij</formula1>
    </dataValidation>
    <dataValidation type="list" showInputMessage="1" sqref="C31" xr:uid="{00000000-0002-0000-0300-000004000000}">
      <formula1>VSpsl_conversion_factor1</formula1>
    </dataValidation>
    <dataValidation type="list" showInputMessage="1" sqref="C32" xr:uid="{00000000-0002-0000-0300-000005000000}">
      <formula1>VSwasl_conversion_factor1</formula1>
    </dataValidation>
    <dataValidation type="list" allowBlank="1" showInputMessage="1" sqref="C72" xr:uid="{00000000-0002-0000-0300-000006000000}">
      <formula1>FracPr1</formula1>
    </dataValidation>
    <dataValidation type="list" allowBlank="1" showInputMessage="1" sqref="C71" xr:uid="{00000000-0002-0000-0300-000007000000}">
      <formula1>Protein1</formula1>
    </dataValidation>
  </dataValidations>
  <hyperlinks>
    <hyperlink ref="A56" r:id="rId1" display="CLICK HERE for NGER (Measurement) Determination 2008" xr:uid="{00000000-0004-0000-0300-000000000000}"/>
    <hyperlink ref="A56:D56" r:id="rId2" display="CLICK HERE for NGER (Measurement) Determination 2008 as amended" xr:uid="{00000000-0004-0000-0300-000001000000}"/>
    <hyperlink ref="A8" r:id="rId3" display="CLICK HERE for NGER (Measurement) Determination 2008" xr:uid="{00000000-0004-0000-0300-000002000000}"/>
    <hyperlink ref="A7:D7" r:id="rId4" display="CLICK HERE for NGER (Measurement) Determination 2008 as amended" xr:uid="{00000000-0004-0000-0300-000003000000}"/>
    <hyperlink ref="A8:D8" r:id="rId5" display="CLICK HERE for NGER (Measurement) Determination 2008 as amended" xr:uid="{00000000-0004-0000-03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DM72"/>
  <sheetViews>
    <sheetView topLeftCell="A17" zoomScaleNormal="100" workbookViewId="0">
      <selection activeCell="F2" sqref="F2"/>
    </sheetView>
  </sheetViews>
  <sheetFormatPr defaultColWidth="9.08984375" defaultRowHeight="13" x14ac:dyDescent="0.3"/>
  <cols>
    <col min="1" max="1" width="53" style="112" customWidth="1"/>
    <col min="2" max="2" width="15.54296875" style="3" customWidth="1"/>
    <col min="3" max="3" width="24.54296875" style="3" customWidth="1"/>
    <col min="4" max="4" width="73.08984375" style="3" customWidth="1"/>
    <col min="5" max="5" width="13" style="2" customWidth="1"/>
    <col min="6" max="6" width="9.08984375" style="2" customWidth="1"/>
    <col min="7" max="18" width="9.08984375" style="57"/>
    <col min="19" max="19" width="9.08984375" style="2" customWidth="1"/>
    <col min="20" max="16384" width="9.08984375" style="2"/>
  </cols>
  <sheetData>
    <row r="1" spans="1:18" s="101" customFormat="1" ht="80.25" customHeight="1" x14ac:dyDescent="0.25">
      <c r="A1" s="100"/>
      <c r="D1" s="102"/>
    </row>
    <row r="2" spans="1:18" ht="409.6" customHeight="1" thickBot="1" x14ac:dyDescent="0.4">
      <c r="A2" s="741" t="s">
        <v>47</v>
      </c>
      <c r="B2" s="718"/>
      <c r="C2" s="718"/>
      <c r="D2" s="719"/>
      <c r="E2" s="78"/>
      <c r="F2" s="76"/>
      <c r="K2" s="19"/>
      <c r="L2" s="2"/>
      <c r="M2" s="2"/>
      <c r="N2" s="2"/>
      <c r="O2" s="2"/>
      <c r="P2" s="2"/>
      <c r="Q2" s="2"/>
      <c r="R2" s="2"/>
    </row>
    <row r="3" spans="1:18" ht="30.15" customHeight="1" x14ac:dyDescent="0.35">
      <c r="A3" s="44" t="s">
        <v>11</v>
      </c>
      <c r="B3" s="45"/>
      <c r="C3" s="46"/>
      <c r="D3" s="47"/>
      <c r="N3" s="58"/>
    </row>
    <row r="4" spans="1:18" ht="19.5" customHeight="1" x14ac:dyDescent="0.45">
      <c r="A4" s="36" t="s">
        <v>28</v>
      </c>
      <c r="B4" s="18" t="e">
        <f>B18</f>
        <v>#VALUE!</v>
      </c>
      <c r="C4" s="59" t="s">
        <v>48</v>
      </c>
      <c r="D4" s="37"/>
    </row>
    <row r="5" spans="1:18" ht="19.5" customHeight="1" x14ac:dyDescent="0.45">
      <c r="A5" s="8" t="s">
        <v>49</v>
      </c>
      <c r="B5" s="18" t="e">
        <f>B60</f>
        <v>#VALUE!</v>
      </c>
      <c r="C5" s="59" t="s">
        <v>50</v>
      </c>
      <c r="D5" s="37"/>
    </row>
    <row r="6" spans="1:18" ht="18.75" customHeight="1" thickBot="1" x14ac:dyDescent="0.5">
      <c r="A6" s="48"/>
      <c r="B6" s="49" t="e">
        <f>SUM(B4:B5)</f>
        <v>#VALUE!</v>
      </c>
      <c r="C6" s="60" t="s">
        <v>51</v>
      </c>
      <c r="D6" s="50"/>
      <c r="E6" s="4"/>
    </row>
    <row r="7" spans="1:18" ht="30.15" customHeight="1" x14ac:dyDescent="0.3">
      <c r="A7" s="26" t="s">
        <v>52</v>
      </c>
      <c r="B7" s="27"/>
      <c r="C7" s="27"/>
      <c r="D7" s="28"/>
    </row>
    <row r="8" spans="1:18" ht="19.5" customHeight="1" x14ac:dyDescent="0.35">
      <c r="A8" s="720" t="s">
        <v>53</v>
      </c>
      <c r="B8" s="721"/>
      <c r="C8" s="721"/>
      <c r="D8" s="722"/>
    </row>
    <row r="9" spans="1:18" ht="19.5" customHeight="1" x14ac:dyDescent="0.35">
      <c r="A9" s="115"/>
      <c r="B9" s="20"/>
      <c r="C9" s="20"/>
      <c r="D9" s="29"/>
    </row>
    <row r="10" spans="1:18" ht="18.75" customHeight="1" x14ac:dyDescent="0.45">
      <c r="A10" s="723" t="s">
        <v>54</v>
      </c>
      <c r="B10" s="724"/>
      <c r="C10" s="724"/>
      <c r="D10" s="725"/>
    </row>
    <row r="11" spans="1:18" ht="18.75" customHeight="1" x14ac:dyDescent="0.3">
      <c r="A11" s="726" t="s">
        <v>64</v>
      </c>
      <c r="B11" s="13" t="s">
        <v>21</v>
      </c>
      <c r="C11" s="14" t="s">
        <v>22</v>
      </c>
      <c r="D11" s="30" t="s">
        <v>23</v>
      </c>
    </row>
    <row r="12" spans="1:18" s="1" customFormat="1" ht="18.75" customHeight="1" x14ac:dyDescent="0.35">
      <c r="A12" s="727"/>
      <c r="B12" s="116" t="e">
        <f>(C12+D12)</f>
        <v>#VALUE!</v>
      </c>
      <c r="C12" s="117" t="e">
        <f>(D28-D35-D36)*D39*D44</f>
        <v>#VALUE!</v>
      </c>
      <c r="D12" s="118" t="e">
        <f>(D35-D37-D38)*D40*D45</f>
        <v>#VALUE!</v>
      </c>
      <c r="E12" s="10"/>
      <c r="F12" s="10"/>
      <c r="N12" s="12"/>
    </row>
    <row r="13" spans="1:18" s="1" customFormat="1" ht="18.75" customHeight="1" x14ac:dyDescent="0.35">
      <c r="A13" s="31"/>
      <c r="B13" s="23"/>
      <c r="C13" s="11"/>
      <c r="D13" s="32"/>
      <c r="E13" s="10"/>
      <c r="F13" s="10"/>
    </row>
    <row r="14" spans="1:18" ht="18.75" customHeight="1" x14ac:dyDescent="0.45">
      <c r="A14" s="8" t="s">
        <v>24</v>
      </c>
      <c r="B14" s="116" t="e">
        <f>IF(C24=1,IF(ISERROR(B16/B12),B12,IF(B16/B12&lt;=0.75,B12,B16*1/0.75)),B12)</f>
        <v>#VALUE!</v>
      </c>
      <c r="C14" s="12" t="s">
        <v>56</v>
      </c>
      <c r="D14" s="33"/>
    </row>
    <row r="15" spans="1:18" ht="18.75" customHeight="1" x14ac:dyDescent="0.35">
      <c r="A15" s="34"/>
      <c r="B15" s="7"/>
      <c r="C15" s="7"/>
      <c r="D15" s="35"/>
    </row>
    <row r="16" spans="1:18" s="1" customFormat="1" ht="18.75" customHeight="1" x14ac:dyDescent="0.45">
      <c r="A16" s="8" t="s">
        <v>26</v>
      </c>
      <c r="B16" s="15" t="e">
        <f>D46*(D41+D42+D43)</f>
        <v>#VALUE!</v>
      </c>
      <c r="C16" s="59" t="s">
        <v>57</v>
      </c>
      <c r="D16" s="32"/>
      <c r="E16" s="10"/>
      <c r="F16" s="10"/>
    </row>
    <row r="17" spans="1:117" s="1" customFormat="1" ht="18.75" customHeight="1" x14ac:dyDescent="0.35">
      <c r="A17" s="31"/>
      <c r="B17" s="23"/>
      <c r="C17" s="11"/>
      <c r="D17" s="32"/>
      <c r="E17" s="10"/>
      <c r="F17" s="17"/>
    </row>
    <row r="18" spans="1:117" ht="19.5" customHeight="1" x14ac:dyDescent="0.45">
      <c r="A18" s="36" t="s">
        <v>28</v>
      </c>
      <c r="B18" s="16" t="e">
        <f>B14-B16</f>
        <v>#VALUE!</v>
      </c>
      <c r="C18" s="59" t="s">
        <v>58</v>
      </c>
      <c r="D18" s="37"/>
      <c r="F18" s="17"/>
    </row>
    <row r="19" spans="1:117" ht="18.75" customHeight="1" x14ac:dyDescent="0.35">
      <c r="A19" s="36"/>
      <c r="B19" s="24"/>
      <c r="C19" s="22"/>
      <c r="D19" s="37"/>
      <c r="F19" s="17"/>
      <c r="DM19" s="6"/>
    </row>
    <row r="20" spans="1:117" ht="41.25" hidden="1" customHeight="1" x14ac:dyDescent="0.5">
      <c r="A20" s="742" t="s">
        <v>30</v>
      </c>
      <c r="B20" s="729"/>
      <c r="C20" s="729"/>
      <c r="D20" s="730"/>
      <c r="H20" s="97"/>
    </row>
    <row r="21" spans="1:117" ht="19.5" customHeight="1" x14ac:dyDescent="0.3">
      <c r="A21" s="736" t="str">
        <f ca="1">CONCATENATE("Follow instructions in column D to input ",par!D4," data into column C.")</f>
        <v>Follow instructions in column D to input D&amp;C plant 3 data into column C.</v>
      </c>
      <c r="B21" s="703"/>
      <c r="C21" s="703"/>
      <c r="D21" s="704"/>
    </row>
    <row r="22" spans="1:117" ht="42" customHeight="1" x14ac:dyDescent="0.55000000000000004">
      <c r="A22" s="737" t="str">
        <f>par!$D$40</f>
        <v>AFTER data has been entered in this sheet for the plant, use "EERS data entry" worksheet to report into EERS.</v>
      </c>
      <c r="B22" s="706"/>
      <c r="C22" s="706"/>
      <c r="D22" s="707"/>
    </row>
    <row r="23" spans="1:117" ht="42" customHeight="1" x14ac:dyDescent="0.3">
      <c r="A23" s="104" t="s">
        <v>59</v>
      </c>
      <c r="B23" s="98"/>
      <c r="C23" s="293"/>
      <c r="D23" s="82" t="str">
        <f>IF(C23="",par!$D$18,"")</f>
        <v>Please enter required information</v>
      </c>
    </row>
    <row r="24" spans="1:117" ht="46.5" x14ac:dyDescent="0.35">
      <c r="A24" s="105" t="s">
        <v>60</v>
      </c>
      <c r="B24" s="81"/>
      <c r="C24" s="294"/>
      <c r="D24" s="86" t="str">
        <f>IF(C24="",par!$D$18,"")</f>
        <v>Please enter required information</v>
      </c>
      <c r="G24" s="61"/>
      <c r="H24" s="61"/>
      <c r="I24" s="61"/>
      <c r="J24" s="61"/>
      <c r="K24" s="62"/>
      <c r="L24" s="62"/>
    </row>
    <row r="25" spans="1:117" ht="37.5" customHeight="1" x14ac:dyDescent="0.55000000000000004">
      <c r="A25" s="738" t="s">
        <v>33</v>
      </c>
      <c r="B25" s="709"/>
      <c r="C25" s="709"/>
      <c r="D25" s="710"/>
      <c r="G25" s="61"/>
      <c r="H25" s="61"/>
      <c r="I25" s="61"/>
      <c r="J25" s="61"/>
      <c r="K25" s="62"/>
      <c r="L25" s="62"/>
    </row>
    <row r="26" spans="1:117" ht="18.75" customHeight="1" x14ac:dyDescent="0.35">
      <c r="A26" s="739" t="str">
        <f>par!E100</f>
        <v>Number of persons served by operation of the plant (P)</v>
      </c>
      <c r="B26" s="712"/>
      <c r="C26" s="295"/>
      <c r="D26" s="38" t="str">
        <f>IF(C26="",par!$D$18,C26)</f>
        <v>Please enter required information</v>
      </c>
      <c r="E26" s="5"/>
      <c r="G26" s="61"/>
      <c r="H26" s="61"/>
      <c r="I26" s="61"/>
      <c r="J26" s="61"/>
      <c r="L26" s="62"/>
      <c r="N26" s="19"/>
    </row>
    <row r="27" spans="1:117" ht="18.75" customHeight="1" x14ac:dyDescent="0.35">
      <c r="A27" s="739" t="str">
        <f>IF(AND($C$24&lt;&gt;2,$C$24&lt;&gt;3),par!E101,"")</f>
        <v>Quantity in tonnes of COD per capita of wastewater using a default of 0.0585 tonnes per person (DCw)</v>
      </c>
      <c r="B27" s="712"/>
      <c r="C27" s="7"/>
      <c r="D27" s="95" t="str">
        <f>IF($C$24=1,0.0585,"")</f>
        <v/>
      </c>
      <c r="E27" s="5"/>
      <c r="G27" s="61"/>
      <c r="H27" s="61"/>
      <c r="I27" s="61"/>
      <c r="J27" s="61"/>
      <c r="L27" s="62"/>
    </row>
    <row r="28" spans="1:117" ht="18.75" customHeight="1" x14ac:dyDescent="0.35">
      <c r="A28" s="739" t="str">
        <f>par!E102</f>
        <v>Tonnes, chemical oxygen demand (COD) in wastewater entering the plant (CODw)</v>
      </c>
      <c r="B28" s="712"/>
      <c r="C28" s="296"/>
      <c r="D28" s="38" t="str">
        <f>IF($C$24=1,IF(C28&lt;&gt;"",par!D13,C26*D27),IF(C28&lt;&gt;"",C28,par!D18))</f>
        <v>Please enter required information</v>
      </c>
      <c r="E28" s="5"/>
      <c r="G28" s="61"/>
      <c r="H28" s="61"/>
      <c r="I28" s="61"/>
      <c r="J28" s="61"/>
      <c r="L28" s="62"/>
      <c r="N28" s="19"/>
    </row>
    <row r="29" spans="1:117" ht="18.75" customHeight="1" x14ac:dyDescent="0.35">
      <c r="A29" s="739" t="str">
        <f>IF($C$23&lt;2011,par!D103,par!E103)</f>
        <v>-</v>
      </c>
      <c r="B29" s="712"/>
      <c r="C29" s="297"/>
      <c r="D29" s="93" t="str">
        <f>IF(C23&lt;2011,IF(C29&lt;&gt;"",par!$D$17,""),IF($C$24=1,IF(C33&lt;&gt;"",IF(C29&lt;&gt;"",par!$D15,""),IF(C29="",par!D20,C29)),IF(C29&lt;&gt;"",par!D14,"")))</f>
        <v/>
      </c>
      <c r="G29" s="65"/>
      <c r="H29" s="66"/>
      <c r="J29" s="66"/>
      <c r="L29" s="62"/>
      <c r="N29" s="22"/>
    </row>
    <row r="30" spans="1:117" ht="18.75" customHeight="1" x14ac:dyDescent="0.35">
      <c r="A30" s="739" t="str">
        <f>IF($C$23&lt;2011,par!D104,par!E104)</f>
        <v>VSsl (tonnes volatile solids in sludge removed)</v>
      </c>
      <c r="B30" s="712"/>
      <c r="C30" s="297"/>
      <c r="D30" s="67" t="str">
        <f>IF($C$24=1,IF(C34&lt;&gt;"",IF(C30&lt;&gt;"",par!$D16,""),IF(C30="",par!D21,C30)),IF(C30&lt;&gt;"",par!D14,""))</f>
        <v/>
      </c>
      <c r="G30" s="66"/>
      <c r="H30" s="66"/>
      <c r="J30" s="66"/>
      <c r="L30" s="62"/>
      <c r="N30" s="22"/>
    </row>
    <row r="31" spans="1:117" ht="18.75" customHeight="1" x14ac:dyDescent="0.35">
      <c r="A31" s="739" t="str">
        <f>IF($C$23&lt;2011,par!D105,par!E105)</f>
        <v>-</v>
      </c>
      <c r="B31" s="712"/>
      <c r="C31" s="297"/>
      <c r="D31" s="93" t="str">
        <f>IF(C23&lt;2011,IF(C31&lt;&gt;"",par!$D$17,""),IF($C$24=1,IF(C33&lt;&gt;"",IF(C31&lt;&gt;"",par!$D15,""),IF(C31="",par!D20,C31)),IF(C31&lt;&gt;"",par!D14,"")))</f>
        <v/>
      </c>
      <c r="G31" s="66"/>
      <c r="H31" s="66"/>
      <c r="J31" s="66"/>
      <c r="L31" s="62"/>
      <c r="N31" s="22"/>
    </row>
    <row r="32" spans="1:117" ht="18.75" customHeight="1" x14ac:dyDescent="0.35">
      <c r="A32" s="739" t="str">
        <f>IF($C$23&lt;2011,par!D106,par!E106)</f>
        <v>Conversion factor (VSsl ===&gt; CODsl) (default = 1.48)</v>
      </c>
      <c r="B32" s="712"/>
      <c r="C32" s="304"/>
      <c r="D32" s="67" t="str">
        <f>IF($C$24=1,IF(C34&lt;&gt;"",IF(C32&lt;&gt;"",par!$D16,""),IF(C32="",par!D21,C32)),IF(C32&lt;&gt;"",par!D14,""))</f>
        <v/>
      </c>
      <c r="F32" s="6"/>
      <c r="G32" s="66"/>
      <c r="H32" s="66"/>
      <c r="J32" s="66"/>
      <c r="L32" s="62"/>
      <c r="N32" s="22"/>
    </row>
    <row r="33" spans="1:18" ht="18.75" customHeight="1" x14ac:dyDescent="0.35">
      <c r="A33" s="739" t="str">
        <f>IF($C$23&lt;2011,par!D107,par!E107)</f>
        <v>-</v>
      </c>
      <c r="B33" s="712"/>
      <c r="C33" s="297"/>
      <c r="D33" s="67" t="str">
        <f>IF(C23&lt;2011,IF(C33&lt;&gt;"",par!$D$17,""),IF($C$24=1,IF(C33&lt;&gt;"",C33,IF(AND(OR(C29="",C31=""),C33=""),par!$D$24,C29*C31)),IF(C33="",par!$D$18,C33)))</f>
        <v/>
      </c>
      <c r="E33" s="6"/>
      <c r="G33" s="66"/>
      <c r="H33" s="66"/>
      <c r="J33" s="66"/>
      <c r="L33" s="62"/>
      <c r="N33" s="22"/>
    </row>
    <row r="34" spans="1:18" ht="18.75" customHeight="1" x14ac:dyDescent="0.35">
      <c r="A34" s="739" t="str">
        <f>IF($C$23&lt;2011,par!D108,par!E108)</f>
        <v>CODsl (tonnes COD sludge removed)</v>
      </c>
      <c r="B34" s="712"/>
      <c r="C34" s="297"/>
      <c r="D34" s="67" t="str">
        <f>IF($C$24=1,IF(C34&lt;&gt;"",C34,IF(AND(OR(C30="",C32=""),C34=""),par!$D25,C30*C32)),IF(C34="",par!$D$18,C34))</f>
        <v>Please enter required information</v>
      </c>
      <c r="G34" s="66"/>
      <c r="H34" s="66"/>
      <c r="J34" s="66"/>
      <c r="L34" s="62"/>
      <c r="N34" s="22"/>
    </row>
    <row r="35" spans="1:18" ht="18.75" customHeight="1" x14ac:dyDescent="0.35">
      <c r="A35" s="739" t="str">
        <f>IF($C$23&lt;2011,par!D109,par!E109)</f>
        <v>-</v>
      </c>
      <c r="B35" s="712"/>
      <c r="C35" s="120"/>
      <c r="D35" s="67">
        <f>SUM(D33:D34)</f>
        <v>0</v>
      </c>
      <c r="G35" s="61"/>
      <c r="H35" s="61"/>
      <c r="J35" s="61"/>
      <c r="L35" s="62"/>
      <c r="N35" s="22"/>
    </row>
    <row r="36" spans="1:18" ht="18.75" customHeight="1" x14ac:dyDescent="0.35">
      <c r="A36" s="739" t="str">
        <f>par!E110</f>
        <v>Tonnes, quantity of COD in effluent leaving the plant (CODeff)</v>
      </c>
      <c r="B36" s="712"/>
      <c r="C36" s="300"/>
      <c r="D36" s="38" t="str">
        <f>IF(C36="",par!$D$18,C36)</f>
        <v>Please enter required information</v>
      </c>
      <c r="G36" s="61"/>
      <c r="H36" s="61"/>
      <c r="J36" s="61"/>
      <c r="L36" s="62"/>
      <c r="N36" s="19"/>
    </row>
    <row r="37" spans="1:18" ht="18.75" customHeight="1" x14ac:dyDescent="0.35">
      <c r="A37" s="739" t="str">
        <f>par!E111</f>
        <v>Tonnes, quantity of COD in sludge transferred out of the plant and removed to landfill (CODtrl)</v>
      </c>
      <c r="B37" s="712"/>
      <c r="C37" s="300"/>
      <c r="D37" s="38" t="str">
        <f>IF(C37="",par!$D$18,C37)</f>
        <v>Please enter required information</v>
      </c>
      <c r="G37" s="61"/>
      <c r="H37" s="22"/>
      <c r="J37" s="61"/>
      <c r="L37" s="62"/>
      <c r="N37" s="19"/>
    </row>
    <row r="38" spans="1:18" ht="18.75" customHeight="1" x14ac:dyDescent="0.35">
      <c r="A38" s="739" t="str">
        <f>par!E112</f>
        <v>Tonnes, quantity of COD in sludge transferred out of the plant and removed to a site other than landfill (CODtro)</v>
      </c>
      <c r="B38" s="712"/>
      <c r="C38" s="300"/>
      <c r="D38" s="38" t="str">
        <f>IF(C38="",par!$D$18,C38)</f>
        <v>Please enter required information</v>
      </c>
      <c r="E38" s="11"/>
      <c r="G38" s="61"/>
      <c r="H38" s="61"/>
      <c r="J38" s="61"/>
      <c r="L38" s="62"/>
      <c r="N38" s="19"/>
    </row>
    <row r="39" spans="1:18" ht="18.75" customHeight="1" x14ac:dyDescent="0.35">
      <c r="A39" s="739" t="str">
        <f>par!E113</f>
        <v>Methane correction factor for wastewater treated at the plant (MCFww)</v>
      </c>
      <c r="B39" s="712"/>
      <c r="C39" s="300"/>
      <c r="D39" s="39" t="str">
        <f>IF(C39="",par!$D$19,IF(ISNUMBER(C39),C39,VLOOKUP(C39,par!$D$88:$E$92,2,FALSE)))</f>
        <v>Select from drop-down list or enter another numerical value</v>
      </c>
      <c r="E39" s="5"/>
      <c r="G39" s="5"/>
      <c r="H39" s="5"/>
      <c r="I39" s="2"/>
      <c r="J39" s="5"/>
      <c r="L39" s="2"/>
      <c r="M39" s="2"/>
      <c r="N39" s="19"/>
      <c r="O39" s="2"/>
      <c r="P39" s="2"/>
      <c r="Q39" s="2"/>
      <c r="R39" s="2"/>
    </row>
    <row r="40" spans="1:18" ht="18.75" customHeight="1" x14ac:dyDescent="0.35">
      <c r="A40" s="739" t="str">
        <f>par!E114</f>
        <v>Methane correction factor for sludge treated at the plant (MCFsl)</v>
      </c>
      <c r="B40" s="712"/>
      <c r="C40" s="300"/>
      <c r="D40" s="39" t="str">
        <f>IF(C40="",par!$D$19,IF(ISNUMBER(C40),C40,VLOOKUP(C40,par!$D$88:$E$92,2,FALSE)))</f>
        <v>Select from drop-down list or enter another numerical value</v>
      </c>
      <c r="G40" s="63"/>
      <c r="H40" s="63"/>
      <c r="J40" s="63"/>
      <c r="N40" s="19"/>
    </row>
    <row r="41" spans="1:18" ht="18.75" customHeight="1" x14ac:dyDescent="0.35">
      <c r="A41" s="739" t="str">
        <f>par!E115</f>
        <v>Quantity of methane, in cubic metres, in sludge biogas captured for combustion by the plant (Qcap)</v>
      </c>
      <c r="B41" s="712"/>
      <c r="C41" s="300"/>
      <c r="D41" s="38" t="str">
        <f>IF(C41="",par!$D$18,C41)</f>
        <v>Please enter required information</v>
      </c>
      <c r="E41" s="5"/>
      <c r="G41" s="63"/>
      <c r="H41" s="63"/>
      <c r="J41" s="63"/>
      <c r="N41" s="19"/>
    </row>
    <row r="42" spans="1:18" ht="18.75" customHeight="1" x14ac:dyDescent="0.35">
      <c r="A42" s="739" t="str">
        <f>par!E116</f>
        <v>Quantity of methane, in cubic metres, in sludge biogas flared during the year by the plant (Qflared)</v>
      </c>
      <c r="B42" s="712"/>
      <c r="C42" s="300"/>
      <c r="D42" s="38" t="str">
        <f>IF(C42="",par!$D$18,C42)</f>
        <v>Please enter required information</v>
      </c>
      <c r="G42" s="63"/>
      <c r="H42" s="63"/>
      <c r="I42" s="63"/>
      <c r="J42" s="63"/>
      <c r="N42" s="19"/>
    </row>
    <row r="43" spans="1:18" ht="18.75" customHeight="1" x14ac:dyDescent="0.35">
      <c r="A43" s="739" t="str">
        <f>par!E117</f>
        <v>Quantity of methane, in cubic metres, in sludge biogas transferred out of the plant (Qtr)</v>
      </c>
      <c r="B43" s="712"/>
      <c r="C43" s="305"/>
      <c r="D43" s="38" t="str">
        <f>IF(C43="",par!$D$18,C43)</f>
        <v>Please enter required information</v>
      </c>
      <c r="G43" s="63"/>
      <c r="H43" s="63"/>
      <c r="I43" s="63"/>
      <c r="J43" s="63"/>
      <c r="N43" s="19"/>
    </row>
    <row r="44" spans="1:18" ht="18.75" customHeight="1" x14ac:dyDescent="0.35">
      <c r="A44" s="739" t="str">
        <f>par!E118</f>
        <v>Default methane emission factor for wastewater with a value of 6.3 CO2-e tonnes per tonne COD (Efwij)</v>
      </c>
      <c r="B44" s="712"/>
      <c r="C44" s="119"/>
      <c r="D44" s="38">
        <v>5.3</v>
      </c>
      <c r="E44" s="5"/>
      <c r="G44" s="63"/>
      <c r="H44" s="63"/>
      <c r="I44" s="63"/>
      <c r="J44" s="63"/>
      <c r="N44" s="22"/>
    </row>
    <row r="45" spans="1:18" ht="18.75" customHeight="1" x14ac:dyDescent="0.35">
      <c r="A45" s="739" t="str">
        <f>par!E119</f>
        <v>Default methane emission factor for sludge with a value of 6.3 CO2-e tonnes per tonne COD (sludge) (EFslij)</v>
      </c>
      <c r="B45" s="712"/>
      <c r="C45" s="119"/>
      <c r="D45" s="38">
        <v>5.3</v>
      </c>
      <c r="G45" s="63"/>
      <c r="H45" s="63"/>
      <c r="I45" s="63"/>
      <c r="J45" s="63"/>
      <c r="N45" s="22"/>
    </row>
    <row r="46" spans="1:18" ht="18.75" customHeight="1" x14ac:dyDescent="0.35">
      <c r="A46" s="739" t="str">
        <f>par!E120</f>
        <v>Conversion of methane to t CO2-e using 6.784 x 10-4 x 25</v>
      </c>
      <c r="B46" s="712"/>
      <c r="C46" s="119"/>
      <c r="D46" s="96">
        <f>6.784*10^-4*21</f>
        <v>1.4246399999999999E-2</v>
      </c>
      <c r="G46" s="63"/>
      <c r="H46" s="63"/>
      <c r="I46" s="63"/>
      <c r="J46" s="63"/>
    </row>
    <row r="47" spans="1:18" ht="15.5" x14ac:dyDescent="0.35">
      <c r="A47" s="106"/>
      <c r="B47" s="9"/>
      <c r="C47" s="25"/>
      <c r="D47" s="35"/>
      <c r="G47" s="63"/>
      <c r="H47" s="63"/>
      <c r="I47" s="63"/>
      <c r="J47" s="63"/>
    </row>
    <row r="48" spans="1:18" ht="17.5" x14ac:dyDescent="0.45">
      <c r="A48" s="113" t="s">
        <v>65</v>
      </c>
      <c r="B48" s="7"/>
      <c r="C48" s="7"/>
      <c r="D48" s="41"/>
      <c r="G48" s="63"/>
      <c r="H48" s="63"/>
      <c r="I48" s="63"/>
      <c r="J48" s="63"/>
    </row>
    <row r="49" spans="1:14" ht="15.5" x14ac:dyDescent="0.35">
      <c r="A49" s="107" t="str">
        <f>par!$D82</f>
        <v>managed aerobic treatment: 0</v>
      </c>
      <c r="B49" s="57"/>
      <c r="C49" s="57"/>
      <c r="D49" s="42"/>
      <c r="E49" s="5"/>
      <c r="G49" s="63"/>
      <c r="H49" s="63"/>
      <c r="I49" s="63"/>
      <c r="J49" s="63"/>
    </row>
    <row r="50" spans="1:14" ht="15.5" x14ac:dyDescent="0.35">
      <c r="A50" s="107" t="str">
        <f>par!$D83</f>
        <v>unmanaged aerobic treatment: 0.3</v>
      </c>
      <c r="B50" s="57"/>
      <c r="C50" s="57"/>
      <c r="D50" s="43"/>
      <c r="G50" s="63"/>
      <c r="H50" s="63"/>
      <c r="I50" s="63"/>
      <c r="J50" s="63"/>
    </row>
    <row r="51" spans="1:14" ht="15.5" x14ac:dyDescent="0.35">
      <c r="A51" s="107" t="str">
        <f>par!$D84</f>
        <v>anaerobic digester/reactor: 0.8</v>
      </c>
      <c r="B51" s="57"/>
      <c r="C51" s="57"/>
      <c r="D51" s="43"/>
      <c r="G51" s="63"/>
      <c r="H51" s="63"/>
      <c r="I51" s="63"/>
      <c r="J51" s="63"/>
    </row>
    <row r="52" spans="1:14" ht="15.5" x14ac:dyDescent="0.35">
      <c r="A52" s="107" t="str">
        <f>par!$D85</f>
        <v>shallow anaerobic lagoon (&lt;2 metres): 0.2</v>
      </c>
      <c r="B52" s="57"/>
      <c r="C52" s="57"/>
      <c r="D52" s="43"/>
      <c r="G52" s="63"/>
      <c r="H52" s="63"/>
      <c r="I52" s="63"/>
      <c r="J52" s="63"/>
    </row>
    <row r="53" spans="1:14" ht="15.5" x14ac:dyDescent="0.35">
      <c r="A53" s="107" t="str">
        <f>par!$D86</f>
        <v>deep anaerobic lagoon (&gt;2 metres): 0.8</v>
      </c>
      <c r="B53" s="57"/>
      <c r="C53" s="57"/>
      <c r="D53" s="43"/>
      <c r="G53" s="63"/>
      <c r="H53" s="63"/>
      <c r="I53" s="63"/>
      <c r="J53" s="63"/>
    </row>
    <row r="54" spans="1:14" ht="16" thickBot="1" x14ac:dyDescent="0.4">
      <c r="A54" s="740"/>
      <c r="B54" s="715"/>
      <c r="C54" s="715"/>
      <c r="D54" s="716"/>
      <c r="G54" s="63"/>
      <c r="H54" s="63"/>
      <c r="I54" s="63"/>
      <c r="J54" s="63"/>
    </row>
    <row r="55" spans="1:14" ht="21" x14ac:dyDescent="0.5">
      <c r="A55" s="108" t="s">
        <v>62</v>
      </c>
      <c r="B55" s="45"/>
      <c r="C55" s="45"/>
      <c r="D55" s="52"/>
      <c r="G55" s="63"/>
      <c r="H55" s="63"/>
      <c r="I55" s="63"/>
      <c r="J55" s="63"/>
    </row>
    <row r="56" spans="1:14" ht="18.75" customHeight="1" x14ac:dyDescent="0.35">
      <c r="A56" s="744" t="s">
        <v>53</v>
      </c>
      <c r="B56" s="721"/>
      <c r="C56" s="721"/>
      <c r="D56" s="722"/>
      <c r="G56" s="63"/>
      <c r="H56" s="63"/>
      <c r="I56" s="63"/>
      <c r="J56" s="63"/>
    </row>
    <row r="57" spans="1:14" ht="18.75" customHeight="1" x14ac:dyDescent="0.35">
      <c r="A57" s="103"/>
      <c r="B57" s="20"/>
      <c r="C57" s="20"/>
      <c r="D57" s="29"/>
      <c r="G57" s="63"/>
      <c r="H57" s="63"/>
      <c r="I57" s="63"/>
      <c r="J57" s="63"/>
    </row>
    <row r="58" spans="1:14" ht="17.5" x14ac:dyDescent="0.45">
      <c r="A58" s="743" t="s">
        <v>63</v>
      </c>
      <c r="B58" s="732"/>
      <c r="C58" s="732"/>
      <c r="D58" s="733"/>
      <c r="G58" s="63"/>
      <c r="H58" s="63"/>
      <c r="I58" s="63"/>
      <c r="J58" s="63"/>
    </row>
    <row r="59" spans="1:14" ht="15.5" x14ac:dyDescent="0.35">
      <c r="A59" s="745" t="s">
        <v>49</v>
      </c>
      <c r="B59" s="21" t="s">
        <v>21</v>
      </c>
      <c r="C59" s="21" t="s">
        <v>38</v>
      </c>
      <c r="D59" s="53" t="s">
        <v>39</v>
      </c>
      <c r="G59" s="63"/>
      <c r="H59" s="63"/>
      <c r="I59" s="63"/>
      <c r="J59" s="63"/>
    </row>
    <row r="60" spans="1:14" ht="15.5" x14ac:dyDescent="0.35">
      <c r="A60" s="746"/>
      <c r="B60" s="16" t="e">
        <f>C60+D60</f>
        <v>#VALUE!</v>
      </c>
      <c r="C60" s="16" t="e">
        <f>(D65-C66-C67-C68)*C69</f>
        <v>#VALUE!</v>
      </c>
      <c r="D60" s="54">
        <f>IF(ISERROR(C68*C70),"",C68*C70)</f>
        <v>0</v>
      </c>
      <c r="G60" s="63"/>
      <c r="H60" s="63"/>
      <c r="I60" s="63"/>
      <c r="J60" s="63"/>
    </row>
    <row r="61" spans="1:14" ht="15.5" x14ac:dyDescent="0.35">
      <c r="A61" s="109"/>
      <c r="B61" s="24"/>
      <c r="C61" s="24"/>
      <c r="D61" s="56"/>
      <c r="G61" s="63"/>
      <c r="H61" s="63"/>
      <c r="I61" s="63"/>
      <c r="J61" s="63"/>
    </row>
    <row r="62" spans="1:14" ht="19.5" customHeight="1" x14ac:dyDescent="0.35">
      <c r="A62" s="736" t="str">
        <f ca="1">CONCATENATE("Follow instructions in column D to input ",par!D4," data into column C.")</f>
        <v>Follow instructions in column D to input D&amp;C plant 3 data into column C.</v>
      </c>
      <c r="B62" s="703"/>
      <c r="C62" s="703"/>
      <c r="D62" s="704"/>
      <c r="G62" s="63"/>
      <c r="H62" s="63"/>
      <c r="I62" s="63"/>
      <c r="J62" s="63"/>
    </row>
    <row r="63" spans="1:14" ht="46.5" x14ac:dyDescent="0.35">
      <c r="A63" s="288" t="s">
        <v>60</v>
      </c>
      <c r="B63" s="64"/>
      <c r="C63" s="301"/>
      <c r="D63" s="86" t="str">
        <f>IF(C63="",par!$D$18,"")</f>
        <v>Please enter required information</v>
      </c>
      <c r="G63" s="63"/>
      <c r="H63" s="63"/>
      <c r="I63" s="63"/>
      <c r="J63" s="63"/>
    </row>
    <row r="64" spans="1:14" ht="18.75" customHeight="1" x14ac:dyDescent="0.35">
      <c r="A64" s="110" t="str">
        <f>par!E125</f>
        <v>Population serviced by the plant during the year (P)</v>
      </c>
      <c r="B64" s="89"/>
      <c r="C64" s="296"/>
      <c r="D64" s="38" t="str">
        <f>IF(C64="",par!$D$18,C64)</f>
        <v>Please enter required information</v>
      </c>
      <c r="G64" s="63"/>
      <c r="H64" s="63"/>
      <c r="I64" s="63"/>
      <c r="J64" s="63"/>
      <c r="N64" s="59"/>
    </row>
    <row r="65" spans="1:14" ht="18.75" customHeight="1" x14ac:dyDescent="0.35">
      <c r="A65" s="11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35">
      <c r="A66" s="11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35">
      <c r="A67" s="11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35">
      <c r="A68" s="110" t="str">
        <f>par!E132</f>
        <v>Tonnes nitrogen in effluent (Nout)</v>
      </c>
      <c r="B68" s="89"/>
      <c r="C68" s="296"/>
      <c r="D68" s="38" t="str">
        <f>IF(C68="",par!$D$18,C68)</f>
        <v>Please enter required information</v>
      </c>
      <c r="G68" s="63"/>
      <c r="H68" s="63"/>
      <c r="I68" s="63"/>
      <c r="J68" s="63"/>
      <c r="N68" s="59"/>
    </row>
    <row r="69" spans="1:14" ht="18.75" customHeight="1" x14ac:dyDescent="0.35">
      <c r="A69" s="11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35">
      <c r="A70" s="110" t="e">
        <f>par!#REF!</f>
        <v>#REF!</v>
      </c>
      <c r="B70" s="89"/>
      <c r="C70" s="296"/>
      <c r="D70" s="38" t="str">
        <f>IF(C70="",par!$D$19,C70)</f>
        <v>Select from drop-down list or enter another numerical value</v>
      </c>
      <c r="G70" s="63"/>
      <c r="H70" s="63"/>
      <c r="I70" s="63"/>
      <c r="J70" s="63"/>
      <c r="N70" s="59"/>
    </row>
    <row r="71" spans="1:14" ht="18.75" customHeight="1" x14ac:dyDescent="0.35">
      <c r="A71" s="110" t="str">
        <f>par!E126</f>
        <v>Annual per capita protein intake of the population being served by the plant in tonnes (Protein)</v>
      </c>
      <c r="B71" s="89"/>
      <c r="C71" s="302" t="s">
        <v>66</v>
      </c>
      <c r="D71" s="87" t="str">
        <f>IF($C$63=1,IF(C71="",par!$D$19,C71),IF(C71&lt;&gt;"",par!D14,""))</f>
        <v/>
      </c>
      <c r="G71" s="63"/>
      <c r="H71" s="63"/>
      <c r="I71" s="63"/>
      <c r="J71" s="63"/>
      <c r="N71" s="59"/>
    </row>
    <row r="72" spans="1:14" ht="18.75" customHeight="1" thickBot="1" x14ac:dyDescent="0.4">
      <c r="A72" s="11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58:D58"/>
    <mergeCell ref="A56:D56"/>
    <mergeCell ref="A36:B36"/>
    <mergeCell ref="A59:A60"/>
    <mergeCell ref="A62:D62"/>
    <mergeCell ref="A42:B42"/>
    <mergeCell ref="A43:B43"/>
    <mergeCell ref="A44:B44"/>
    <mergeCell ref="A45:B45"/>
    <mergeCell ref="A2:D2"/>
    <mergeCell ref="A8:D8"/>
    <mergeCell ref="A10:D10"/>
    <mergeCell ref="A11:A12"/>
    <mergeCell ref="A20:D20"/>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1:D21"/>
    <mergeCell ref="A22:D22"/>
    <mergeCell ref="A25:D25"/>
    <mergeCell ref="A26:B26"/>
    <mergeCell ref="A28:B28"/>
    <mergeCell ref="A27:B27"/>
  </mergeCells>
  <dataValidations disablePrompts="1" count="8">
    <dataValidation type="list" allowBlank="1" showInputMessage="1" sqref="C70" xr:uid="{00000000-0002-0000-0400-000000000000}">
      <formula1>EFdisij</formula1>
    </dataValidation>
    <dataValidation type="list" allowBlank="1" showInputMessage="1" sqref="C71" xr:uid="{00000000-0002-0000-0400-000001000000}">
      <formula1>Protein3</formula1>
    </dataValidation>
    <dataValidation type="list" allowBlank="1" showInputMessage="1" sqref="C72" xr:uid="{00000000-0002-0000-0400-000002000000}">
      <formula1>FracPr3</formula1>
    </dataValidation>
    <dataValidation type="list" allowBlank="1" showInputMessage="1" sqref="C69" xr:uid="{00000000-0002-0000-0400-000003000000}">
      <formula1>EFsecij</formula1>
    </dataValidation>
    <dataValidation type="list" allowBlank="1" showInputMessage="1" showErrorMessage="1" sqref="C63 C24" xr:uid="{00000000-0002-0000-0400-000004000000}">
      <formula1>"1, 2, 3"</formula1>
    </dataValidation>
    <dataValidation type="list" allowBlank="1" showInputMessage="1" sqref="C39:C40" xr:uid="{00000000-0002-0000-0400-000005000000}">
      <formula1>IPCC_default_treatment_types</formula1>
    </dataValidation>
    <dataValidation type="list" showInputMessage="1" sqref="C32" xr:uid="{00000000-0002-0000-0400-000006000000}">
      <formula1>VSwasl_conversion_factor3</formula1>
    </dataValidation>
    <dataValidation type="list" showInputMessage="1" sqref="C31" xr:uid="{00000000-0002-0000-0400-000007000000}">
      <formula1>VSpsl_conversion_factor3</formula1>
    </dataValidation>
  </dataValidations>
  <hyperlinks>
    <hyperlink ref="A56" r:id="rId1" display="CLICK HERE for NGER (Measurement) Determination 2008" xr:uid="{00000000-0004-0000-0400-000000000000}"/>
    <hyperlink ref="A56:D56" r:id="rId2" display="CLICK HERE for NGER (Measurement) Determination 2008 as amended" xr:uid="{00000000-0004-0000-0400-000001000000}"/>
    <hyperlink ref="A8" r:id="rId3" display="CLICK HERE for NGER (Measurement) Determination 2008" xr:uid="{00000000-0004-0000-0400-000002000000}"/>
    <hyperlink ref="A7:D7" r:id="rId4" display="CLICK HERE for NGER (Measurement) Determination 2008 as amended" xr:uid="{00000000-0004-0000-0400-000003000000}"/>
    <hyperlink ref="A8:D8" r:id="rId5" display="CLICK HERE for NGER (Measurement) Determination 2008 as amended" xr:uid="{00000000-0004-0000-04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IY236"/>
  <sheetViews>
    <sheetView showRowColHeaders="0" zoomScaleNormal="100" workbookViewId="0"/>
  </sheetViews>
  <sheetFormatPr defaultColWidth="0" defaultRowHeight="0" customHeight="1" zeroHeight="1" x14ac:dyDescent="0.35"/>
  <cols>
    <col min="1" max="1" width="3.90625" style="443" customWidth="1"/>
    <col min="2" max="2" width="78.54296875" style="5" bestFit="1" customWidth="1"/>
    <col min="3" max="3" width="54.453125" style="7" customWidth="1"/>
    <col min="4" max="4" width="20.08984375" style="429" bestFit="1" customWidth="1"/>
    <col min="5" max="5" width="73.08984375" style="429" bestFit="1" customWidth="1"/>
    <col min="6" max="6" width="55.54296875" style="386" hidden="1" customWidth="1"/>
    <col min="7" max="7" width="6.90625" style="386" hidden="1" customWidth="1"/>
    <col min="8" max="8" width="41.08984375" style="5" hidden="1" customWidth="1"/>
    <col min="9" max="9" width="5.453125" style="5" hidden="1" customWidth="1"/>
    <col min="10" max="10" width="44.6328125" style="5" hidden="1" customWidth="1"/>
    <col min="11" max="11" width="55.54296875" style="5" hidden="1" customWidth="1"/>
    <col min="12" max="12" width="41.08984375" style="5" hidden="1" customWidth="1"/>
    <col min="13" max="13" width="5.453125" style="5" hidden="1" customWidth="1"/>
    <col min="14" max="14" width="44.6328125" style="5" hidden="1" customWidth="1"/>
    <col min="15" max="15" width="55.54296875" style="5" hidden="1" customWidth="1"/>
    <col min="16" max="16" width="41.08984375" style="5" hidden="1" customWidth="1"/>
    <col min="17" max="17" width="5.453125" style="5" hidden="1" customWidth="1"/>
    <col min="18" max="18" width="44.6328125" style="5" hidden="1" customWidth="1"/>
    <col min="19" max="19" width="55.54296875" style="5" hidden="1" customWidth="1"/>
    <col min="20" max="20" width="41.08984375" style="5" hidden="1" customWidth="1"/>
    <col min="21" max="21" width="5.453125" style="5" hidden="1" customWidth="1"/>
    <col min="22" max="22" width="44.6328125" style="5" hidden="1" customWidth="1"/>
    <col min="23" max="23" width="55.54296875" style="5" hidden="1" customWidth="1"/>
    <col min="24" max="24" width="41.08984375" style="5" hidden="1" customWidth="1"/>
    <col min="25" max="25" width="5.453125" style="5" hidden="1" customWidth="1"/>
    <col min="26" max="26" width="44.6328125" style="5" hidden="1" customWidth="1"/>
    <col min="27" max="27" width="55.54296875" style="5" hidden="1" customWidth="1"/>
    <col min="28" max="28" width="41.08984375" style="5" hidden="1" customWidth="1"/>
    <col min="29" max="29" width="5.453125" style="5" hidden="1" customWidth="1"/>
    <col min="30" max="30" width="44.6328125" style="5" hidden="1" customWidth="1"/>
    <col min="31" max="31" width="55.54296875" style="5" hidden="1" customWidth="1"/>
    <col min="32" max="32" width="41.08984375" style="5" hidden="1" customWidth="1"/>
    <col min="33" max="33" width="5.453125" style="5" hidden="1" customWidth="1"/>
    <col min="34" max="34" width="44.6328125" style="5" hidden="1" customWidth="1"/>
    <col min="35" max="35" width="55.54296875" style="5" hidden="1" customWidth="1"/>
    <col min="36" max="36" width="41.08984375" style="5" hidden="1" customWidth="1"/>
    <col min="37" max="37" width="5.453125" style="5" hidden="1" customWidth="1"/>
    <col min="38" max="38" width="44.6328125" style="5" hidden="1" customWidth="1"/>
    <col min="39" max="39" width="55.54296875" style="5" hidden="1" customWidth="1"/>
    <col min="40" max="40" width="41.08984375" style="5" hidden="1" customWidth="1"/>
    <col min="41" max="41" width="5.453125" style="5" hidden="1" customWidth="1"/>
    <col min="42" max="42" width="44.6328125" style="5" hidden="1" customWidth="1"/>
    <col min="43" max="43" width="55.54296875" style="5" hidden="1" customWidth="1"/>
    <col min="44" max="44" width="41.08984375" style="5" hidden="1" customWidth="1"/>
    <col min="45" max="45" width="5.453125" style="5" hidden="1" customWidth="1"/>
    <col min="46" max="46" width="44.6328125" style="5" hidden="1" customWidth="1"/>
    <col min="47" max="47" width="55.54296875" style="5" hidden="1" customWidth="1"/>
    <col min="48" max="48" width="41.08984375" style="5" hidden="1" customWidth="1"/>
    <col min="49" max="49" width="5.453125" style="5" hidden="1" customWidth="1"/>
    <col min="50" max="50" width="44.6328125" style="5" hidden="1" customWidth="1"/>
    <col min="51" max="51" width="55.54296875" style="5" hidden="1" customWidth="1"/>
    <col min="52" max="52" width="41.08984375" style="5" hidden="1" customWidth="1"/>
    <col min="53" max="53" width="5.453125" style="5" hidden="1" customWidth="1"/>
    <col min="54" max="54" width="44.6328125" style="5" hidden="1" customWidth="1"/>
    <col min="55" max="55" width="55.54296875" style="5" hidden="1" customWidth="1"/>
    <col min="56" max="56" width="41.08984375" style="5" hidden="1" customWidth="1"/>
    <col min="57" max="57" width="5.453125" style="5" hidden="1" customWidth="1"/>
    <col min="58" max="58" width="44.6328125" style="5" hidden="1" customWidth="1"/>
    <col min="59" max="59" width="55.54296875" style="5" hidden="1" customWidth="1"/>
    <col min="60" max="60" width="41.08984375" style="5" hidden="1" customWidth="1"/>
    <col min="61" max="61" width="5.453125" style="5" hidden="1" customWidth="1"/>
    <col min="62" max="62" width="44.6328125" style="5" hidden="1" customWidth="1"/>
    <col min="63" max="63" width="55.54296875" style="5" hidden="1" customWidth="1"/>
    <col min="64" max="64" width="41.08984375" style="5" hidden="1" customWidth="1"/>
    <col min="65" max="65" width="5.453125" style="5" hidden="1" customWidth="1"/>
    <col min="66" max="66" width="44.6328125" style="5" hidden="1" customWidth="1"/>
    <col min="67" max="67" width="55.54296875" style="5" hidden="1" customWidth="1"/>
    <col min="68" max="68" width="41.08984375" style="5" hidden="1" customWidth="1"/>
    <col min="69" max="69" width="5.453125" style="5" hidden="1" customWidth="1"/>
    <col min="70" max="70" width="44.6328125" style="5" hidden="1" customWidth="1"/>
    <col min="71" max="71" width="55.54296875" style="5" hidden="1" customWidth="1"/>
    <col min="72" max="72" width="41.08984375" style="5" hidden="1" customWidth="1"/>
    <col min="73" max="73" width="5.453125" style="5" hidden="1" customWidth="1"/>
    <col min="74" max="74" width="44.6328125" style="5" hidden="1" customWidth="1"/>
    <col min="75" max="75" width="55.54296875" style="5" hidden="1" customWidth="1"/>
    <col min="76" max="76" width="41.08984375" style="5" hidden="1" customWidth="1"/>
    <col min="77" max="77" width="5.453125" style="5" hidden="1" customWidth="1"/>
    <col min="78" max="78" width="44.6328125" style="5" hidden="1" customWidth="1"/>
    <col min="79" max="79" width="55.54296875" style="5" hidden="1" customWidth="1"/>
    <col min="80" max="80" width="41.08984375" style="5" hidden="1" customWidth="1"/>
    <col min="81" max="81" width="5.453125" style="5" hidden="1" customWidth="1"/>
    <col min="82" max="82" width="44.6328125" style="5" hidden="1" customWidth="1"/>
    <col min="83" max="83" width="55.54296875" style="5" hidden="1" customWidth="1"/>
    <col min="84" max="84" width="41.08984375" style="5" hidden="1" customWidth="1"/>
    <col min="85" max="85" width="5.453125" style="5" hidden="1" customWidth="1"/>
    <col min="86" max="86" width="44.6328125" style="5" hidden="1" customWidth="1"/>
    <col min="87" max="87" width="55.54296875" style="5" hidden="1" customWidth="1"/>
    <col min="88" max="88" width="41.08984375" style="5" hidden="1" customWidth="1"/>
    <col min="89" max="89" width="5.453125" style="5" hidden="1" customWidth="1"/>
    <col min="90" max="90" width="44.6328125" style="5" hidden="1" customWidth="1"/>
    <col min="91" max="91" width="55.54296875" style="5" hidden="1" customWidth="1"/>
    <col min="92" max="92" width="41.08984375" style="5" hidden="1" customWidth="1"/>
    <col min="93" max="93" width="5.453125" style="5" hidden="1" customWidth="1"/>
    <col min="94" max="94" width="44.6328125" style="5" hidden="1" customWidth="1"/>
    <col min="95" max="95" width="55.54296875" style="5" hidden="1" customWidth="1"/>
    <col min="96" max="96" width="41.08984375" style="5" hidden="1" customWidth="1"/>
    <col min="97" max="97" width="5.453125" style="5" hidden="1" customWidth="1"/>
    <col min="98" max="98" width="44.6328125" style="5" hidden="1" customWidth="1"/>
    <col min="99" max="99" width="55.54296875" style="5" hidden="1" customWidth="1"/>
    <col min="100" max="100" width="41.08984375" style="5" hidden="1" customWidth="1"/>
    <col min="101" max="101" width="5.453125" style="5" hidden="1" customWidth="1"/>
    <col min="102" max="102" width="44.6328125" style="5" hidden="1" customWidth="1"/>
    <col min="103" max="103" width="55.54296875" style="5" hidden="1" customWidth="1"/>
    <col min="104" max="104" width="41.08984375" style="5" hidden="1" customWidth="1"/>
    <col min="105" max="105" width="5.453125" style="5" hidden="1" customWidth="1"/>
    <col min="106" max="106" width="44.6328125" style="5" hidden="1" customWidth="1"/>
    <col min="107" max="107" width="55.54296875" style="5" hidden="1" customWidth="1"/>
    <col min="108" max="108" width="41.08984375" style="5" hidden="1" customWidth="1"/>
    <col min="109" max="109" width="5.453125" style="5" hidden="1" customWidth="1"/>
    <col min="110" max="110" width="44.6328125" style="5" hidden="1" customWidth="1"/>
    <col min="111" max="111" width="55.54296875" style="5" hidden="1" customWidth="1"/>
    <col min="112" max="112" width="41.08984375" style="5" hidden="1" customWidth="1"/>
    <col min="113" max="113" width="5.453125" style="5" hidden="1" customWidth="1"/>
    <col min="114" max="114" width="44.6328125" style="5" hidden="1" customWidth="1"/>
    <col min="115" max="115" width="55.54296875" style="5" hidden="1" customWidth="1"/>
    <col min="116" max="116" width="41.08984375" style="5" hidden="1" customWidth="1"/>
    <col min="117" max="117" width="5.453125" style="5" hidden="1" customWidth="1"/>
    <col min="118" max="118" width="44.6328125" style="5" hidden="1" customWidth="1"/>
    <col min="119" max="119" width="55.54296875" style="5" hidden="1" customWidth="1"/>
    <col min="120" max="120" width="41.08984375" style="5" hidden="1" customWidth="1"/>
    <col min="121" max="121" width="5.453125" style="5" hidden="1" customWidth="1"/>
    <col min="122" max="122" width="44.6328125" style="5" hidden="1" customWidth="1"/>
    <col min="123" max="123" width="55.54296875" style="5" hidden="1" customWidth="1"/>
    <col min="124" max="124" width="41.08984375" style="5" hidden="1" customWidth="1"/>
    <col min="125" max="125" width="5.453125" style="5" hidden="1" customWidth="1"/>
    <col min="126" max="126" width="44.6328125" style="5" hidden="1" customWidth="1"/>
    <col min="127" max="127" width="55.54296875" style="5" hidden="1" customWidth="1"/>
    <col min="128" max="128" width="41.08984375" style="5" hidden="1" customWidth="1"/>
    <col min="129" max="129" width="5.453125" style="5" hidden="1" customWidth="1"/>
    <col min="130" max="130" width="44.6328125" style="5" hidden="1" customWidth="1"/>
    <col min="131" max="131" width="55.54296875" style="5" hidden="1" customWidth="1"/>
    <col min="132" max="132" width="41.08984375" style="5" hidden="1" customWidth="1"/>
    <col min="133" max="133" width="5.453125" style="5" hidden="1" customWidth="1"/>
    <col min="134" max="134" width="44.6328125" style="5" hidden="1" customWidth="1"/>
    <col min="135" max="135" width="55.54296875" style="5" hidden="1" customWidth="1"/>
    <col min="136" max="136" width="41.08984375" style="5" hidden="1" customWidth="1"/>
    <col min="137" max="137" width="5.453125" style="5" hidden="1" customWidth="1"/>
    <col min="138" max="138" width="44.6328125" style="5" hidden="1" customWidth="1"/>
    <col min="139" max="139" width="55.54296875" style="5" hidden="1" customWidth="1"/>
    <col min="140" max="140" width="41.08984375" style="5" hidden="1" customWidth="1"/>
    <col min="141" max="141" width="5.453125" style="5" hidden="1" customWidth="1"/>
    <col min="142" max="142" width="44.6328125" style="5" hidden="1" customWidth="1"/>
    <col min="143" max="143" width="55.54296875" style="5" hidden="1" customWidth="1"/>
    <col min="144" max="144" width="41.08984375" style="5" hidden="1" customWidth="1"/>
    <col min="145" max="145" width="5.453125" style="5" hidden="1" customWidth="1"/>
    <col min="146" max="146" width="44.6328125" style="5" hidden="1" customWidth="1"/>
    <col min="147" max="147" width="55.54296875" style="5" hidden="1" customWidth="1"/>
    <col min="148" max="148" width="41.08984375" style="5" hidden="1" customWidth="1"/>
    <col min="149" max="149" width="5.453125" style="5" hidden="1" customWidth="1"/>
    <col min="150" max="150" width="44.6328125" style="5" hidden="1" customWidth="1"/>
    <col min="151" max="151" width="55.54296875" style="5" hidden="1" customWidth="1"/>
    <col min="152" max="152" width="41.08984375" style="5" hidden="1" customWidth="1"/>
    <col min="153" max="153" width="5.453125" style="5" hidden="1" customWidth="1"/>
    <col min="154" max="154" width="44.6328125" style="5" hidden="1" customWidth="1"/>
    <col min="155" max="155" width="55.54296875" style="5" hidden="1" customWidth="1"/>
    <col min="156" max="156" width="41.08984375" style="5" hidden="1" customWidth="1"/>
    <col min="157" max="157" width="5.453125" style="5" hidden="1" customWidth="1"/>
    <col min="158" max="158" width="44.6328125" style="5" hidden="1" customWidth="1"/>
    <col min="159" max="159" width="55.54296875" style="5" hidden="1" customWidth="1"/>
    <col min="160" max="160" width="41.08984375" style="5" hidden="1" customWidth="1"/>
    <col min="161" max="161" width="5.453125" style="5" hidden="1" customWidth="1"/>
    <col min="162" max="162" width="44.6328125" style="5" hidden="1" customWidth="1"/>
    <col min="163" max="163" width="55.54296875" style="5" hidden="1" customWidth="1"/>
    <col min="164" max="164" width="41.08984375" style="5" hidden="1" customWidth="1"/>
    <col min="165" max="165" width="5.453125" style="5" hidden="1" customWidth="1"/>
    <col min="166" max="166" width="44.6328125" style="5" hidden="1" customWidth="1"/>
    <col min="167" max="167" width="55.54296875" style="5" hidden="1" customWidth="1"/>
    <col min="168" max="168" width="41.08984375" style="5" hidden="1" customWidth="1"/>
    <col min="169" max="169" width="5.453125" style="5" hidden="1" customWidth="1"/>
    <col min="170" max="170" width="44.6328125" style="5" hidden="1" customWidth="1"/>
    <col min="171" max="171" width="55.54296875" style="5" hidden="1" customWidth="1"/>
    <col min="172" max="172" width="41.08984375" style="5" hidden="1" customWidth="1"/>
    <col min="173" max="173" width="5.453125" style="5" hidden="1" customWidth="1"/>
    <col min="174" max="174" width="44.6328125" style="5" hidden="1" customWidth="1"/>
    <col min="175" max="175" width="55.54296875" style="5" hidden="1" customWidth="1"/>
    <col min="176" max="176" width="41.08984375" style="5" hidden="1" customWidth="1"/>
    <col min="177" max="177" width="5.453125" style="5" hidden="1" customWidth="1"/>
    <col min="178" max="178" width="44.6328125" style="5" hidden="1" customWidth="1"/>
    <col min="179" max="179" width="55.54296875" style="5" hidden="1" customWidth="1"/>
    <col min="180" max="180" width="41.08984375" style="5" hidden="1" customWidth="1"/>
    <col min="181" max="181" width="5.453125" style="5" hidden="1" customWidth="1"/>
    <col min="182" max="182" width="44.6328125" style="5" hidden="1" customWidth="1"/>
    <col min="183" max="183" width="55.54296875" style="5" hidden="1" customWidth="1"/>
    <col min="184" max="184" width="41.08984375" style="5" hidden="1" customWidth="1"/>
    <col min="185" max="185" width="5.453125" style="5" hidden="1" customWidth="1"/>
    <col min="186" max="186" width="44.6328125" style="5" hidden="1" customWidth="1"/>
    <col min="187" max="187" width="55.54296875" style="5" hidden="1" customWidth="1"/>
    <col min="188" max="188" width="41.08984375" style="5" hidden="1" customWidth="1"/>
    <col min="189" max="189" width="5.453125" style="5" hidden="1" customWidth="1"/>
    <col min="190" max="190" width="44.6328125" style="5" hidden="1" customWidth="1"/>
    <col min="191" max="191" width="55.54296875" style="5" hidden="1" customWidth="1"/>
    <col min="192" max="192" width="41.08984375" style="5" hidden="1" customWidth="1"/>
    <col min="193" max="193" width="5.453125" style="5" hidden="1" customWidth="1"/>
    <col min="194" max="194" width="44.6328125" style="5" hidden="1" customWidth="1"/>
    <col min="195" max="195" width="55.54296875" style="5" hidden="1" customWidth="1"/>
    <col min="196" max="196" width="41.08984375" style="5" hidden="1" customWidth="1"/>
    <col min="197" max="197" width="5.453125" style="5" hidden="1" customWidth="1"/>
    <col min="198" max="198" width="44.6328125" style="5" hidden="1" customWidth="1"/>
    <col min="199" max="199" width="55.54296875" style="5" hidden="1" customWidth="1"/>
    <col min="200" max="200" width="41.08984375" style="5" hidden="1" customWidth="1"/>
    <col min="201" max="201" width="5.453125" style="5" hidden="1" customWidth="1"/>
    <col min="202" max="202" width="44.6328125" style="5" hidden="1" customWidth="1"/>
    <col min="203" max="203" width="55.54296875" style="5" hidden="1" customWidth="1"/>
    <col min="204" max="204" width="41.08984375" style="5" hidden="1" customWidth="1"/>
    <col min="205" max="205" width="5.453125" style="5" hidden="1" customWidth="1"/>
    <col min="206" max="206" width="44.6328125" style="5" hidden="1" customWidth="1"/>
    <col min="207" max="207" width="55.54296875" style="5" hidden="1" customWidth="1"/>
    <col min="208" max="208" width="41.08984375" style="5" hidden="1" customWidth="1"/>
    <col min="209" max="209" width="5.453125" style="5" hidden="1" customWidth="1"/>
    <col min="210" max="210" width="44.6328125" style="5" hidden="1" customWidth="1"/>
    <col min="211" max="211" width="55.54296875" style="5" hidden="1" customWidth="1"/>
    <col min="212" max="212" width="41.08984375" style="5" hidden="1" customWidth="1"/>
    <col min="213" max="213" width="5.453125" style="5" hidden="1" customWidth="1"/>
    <col min="214" max="214" width="44.6328125" style="5" hidden="1" customWidth="1"/>
    <col min="215" max="215" width="55.54296875" style="5" hidden="1" customWidth="1"/>
    <col min="216" max="216" width="41.08984375" style="5" hidden="1" customWidth="1"/>
    <col min="217" max="217" width="5.453125" style="5" hidden="1" customWidth="1"/>
    <col min="218" max="218" width="44.6328125" style="5" hidden="1" customWidth="1"/>
    <col min="219" max="219" width="55.54296875" style="5" hidden="1" customWidth="1"/>
    <col min="220" max="220" width="41.08984375" style="5" hidden="1" customWidth="1"/>
    <col min="221" max="221" width="5.453125" style="5" hidden="1" customWidth="1"/>
    <col min="222" max="222" width="44.6328125" style="5" hidden="1" customWidth="1"/>
    <col min="223" max="223" width="55.54296875" style="5" hidden="1" customWidth="1"/>
    <col min="224" max="224" width="41.08984375" style="5" hidden="1" customWidth="1"/>
    <col min="225" max="225" width="5.453125" style="5" hidden="1" customWidth="1"/>
    <col min="226" max="226" width="44.6328125" style="5" hidden="1" customWidth="1"/>
    <col min="227" max="227" width="55.54296875" style="5" hidden="1" customWidth="1"/>
    <col min="228" max="228" width="41.08984375" style="5" hidden="1" customWidth="1"/>
    <col min="229" max="229" width="5.453125" style="5" hidden="1" customWidth="1"/>
    <col min="230" max="230" width="44.6328125" style="5" hidden="1" customWidth="1"/>
    <col min="231" max="231" width="55.54296875" style="5" hidden="1" customWidth="1"/>
    <col min="232" max="232" width="41.08984375" style="5" hidden="1" customWidth="1"/>
    <col min="233" max="233" width="5.453125" style="5" hidden="1" customWidth="1"/>
    <col min="234" max="234" width="44.6328125" style="5" hidden="1" customWidth="1"/>
    <col min="235" max="235" width="55.54296875" style="5" hidden="1" customWidth="1"/>
    <col min="236" max="236" width="41.08984375" style="5" hidden="1" customWidth="1"/>
    <col min="237" max="237" width="5.453125" style="5" hidden="1" customWidth="1"/>
    <col min="238" max="238" width="44.6328125" style="5" hidden="1" customWidth="1"/>
    <col min="239" max="239" width="55.54296875" style="5" hidden="1" customWidth="1"/>
    <col min="240" max="240" width="41.08984375" style="5" hidden="1" customWidth="1"/>
    <col min="241" max="241" width="5.453125" style="5" hidden="1" customWidth="1"/>
    <col min="242" max="242" width="44.6328125" style="5" hidden="1" customWidth="1"/>
    <col min="243" max="243" width="55.54296875" style="5" hidden="1" customWidth="1"/>
    <col min="244" max="244" width="41.08984375" style="5" hidden="1" customWidth="1"/>
    <col min="245" max="245" width="5.453125" style="5" hidden="1" customWidth="1"/>
    <col min="246" max="246" width="44.6328125" style="5" hidden="1" customWidth="1"/>
    <col min="247" max="247" width="55.54296875" style="5" hidden="1" customWidth="1"/>
    <col min="248" max="248" width="41.08984375" style="5" hidden="1" customWidth="1"/>
    <col min="249" max="249" width="5.453125" style="5" hidden="1" customWidth="1"/>
    <col min="250" max="250" width="44.6328125" style="5" hidden="1" customWidth="1"/>
    <col min="251" max="251" width="55.54296875" style="5" hidden="1" customWidth="1"/>
    <col min="252" max="252" width="41.08984375" style="5" hidden="1" customWidth="1"/>
    <col min="253" max="253" width="5.453125" style="5" hidden="1" customWidth="1"/>
    <col min="254" max="254" width="44.6328125" style="5" hidden="1" customWidth="1"/>
    <col min="255" max="255" width="55.54296875" style="5" hidden="1" customWidth="1"/>
    <col min="256" max="256" width="41.08984375" style="5" hidden="1" customWidth="1"/>
    <col min="257" max="257" width="5.453125" style="5" hidden="1" customWidth="1"/>
    <col min="258" max="258" width="44.6328125" style="5" hidden="1" customWidth="1"/>
    <col min="259" max="259" width="55.54296875" style="5" hidden="1" customWidth="1"/>
    <col min="260" max="16384" width="9.08984375" style="5" hidden="1"/>
  </cols>
  <sheetData>
    <row r="1" spans="1:7" s="61" customFormat="1" ht="128.25" customHeight="1" x14ac:dyDescent="0.35">
      <c r="A1" s="519"/>
      <c r="B1" s="616"/>
      <c r="C1" s="757"/>
      <c r="D1" s="758"/>
      <c r="E1" s="758"/>
    </row>
    <row r="2" spans="1:7" ht="15.5" x14ac:dyDescent="0.35">
      <c r="B2" s="417"/>
      <c r="C2" s="418"/>
      <c r="D2" s="385"/>
    </row>
    <row r="3" spans="1:7" ht="30.15" customHeight="1" x14ac:dyDescent="0.35">
      <c r="B3" s="771" t="s">
        <v>67</v>
      </c>
      <c r="C3" s="772"/>
      <c r="D3" s="588"/>
      <c r="E3" s="588"/>
      <c r="F3" s="385"/>
      <c r="G3" s="385"/>
    </row>
    <row r="4" spans="1:7" ht="30.15" customHeight="1" x14ac:dyDescent="0.35">
      <c r="B4" s="790" t="s">
        <v>68</v>
      </c>
      <c r="C4" s="791"/>
      <c r="D4" s="791"/>
      <c r="E4" s="792"/>
      <c r="F4" s="385"/>
      <c r="G4" s="385"/>
    </row>
    <row r="5" spans="1:7" ht="30.15" customHeight="1" x14ac:dyDescent="0.35">
      <c r="B5" s="751" t="s">
        <v>69</v>
      </c>
      <c r="C5" s="751"/>
      <c r="D5" s="554"/>
      <c r="E5" s="542" t="str">
        <f>IF(D5="","Enter reporting period year ending (e.g. for 2025-2026 enter 2026)",IF(D5&lt;2026,"This calculator is not suitable for earlier reporting periods",""))</f>
        <v>Enter reporting period year ending (e.g. for 2025-2026 enter 2026)</v>
      </c>
      <c r="F5" s="385"/>
      <c r="G5" s="385"/>
    </row>
    <row r="6" spans="1:7" ht="30.15" customHeight="1" x14ac:dyDescent="0.35">
      <c r="B6" s="751" t="s">
        <v>70</v>
      </c>
      <c r="C6" s="751"/>
      <c r="D6" s="589"/>
      <c r="E6" s="542" t="str">
        <f>IF(ISNUMBER(D6)*ISNUMBER('Methane method 2 3'!D15),Incinp,IF(D6="","Please select reporting method",""))</f>
        <v>Please select reporting method</v>
      </c>
      <c r="F6" s="385"/>
      <c r="G6" s="385"/>
    </row>
    <row r="7" spans="1:7" s="419" customFormat="1" ht="30.15" customHeight="1" x14ac:dyDescent="0.35">
      <c r="A7" s="615"/>
      <c r="B7" s="567"/>
      <c r="C7" s="567"/>
      <c r="D7" s="590"/>
      <c r="E7" s="588"/>
      <c r="F7" s="385"/>
      <c r="G7" s="385"/>
    </row>
    <row r="8" spans="1:7" ht="30.15" customHeight="1" x14ac:dyDescent="0.35">
      <c r="B8" s="754"/>
      <c r="C8" s="755"/>
      <c r="D8" s="755"/>
      <c r="E8" s="756"/>
      <c r="F8" s="425"/>
      <c r="G8" s="385"/>
    </row>
    <row r="9" spans="1:7" ht="30.15" customHeight="1" x14ac:dyDescent="0.35">
      <c r="B9" s="751" t="s">
        <v>71</v>
      </c>
      <c r="C9" s="752"/>
      <c r="D9" s="546"/>
      <c r="E9" s="591" t="str">
        <f>IF(D9="",InpReq,IF(D9=0,InpReq," "))</f>
        <v>Please enter required information</v>
      </c>
      <c r="F9" s="440" t="str">
        <f>IF(D9="",InpReq,D9)</f>
        <v>Please enter required information</v>
      </c>
      <c r="G9" s="385"/>
    </row>
    <row r="10" spans="1:7" ht="30.15" customHeight="1" x14ac:dyDescent="0.35">
      <c r="B10" s="751" t="str">
        <f>IF(D6=1,par!E101,"-")</f>
        <v>-</v>
      </c>
      <c r="C10" s="752"/>
      <c r="D10" s="592" t="str">
        <f>F10</f>
        <v/>
      </c>
      <c r="E10" s="543" t="str">
        <f>IF(D10="","",par!$D$11)</f>
        <v/>
      </c>
      <c r="F10" s="441" t="str">
        <f>IF(D6=1,0.0585,"")</f>
        <v/>
      </c>
      <c r="G10" s="385"/>
    </row>
    <row r="11" spans="1:7" ht="30.15" customHeight="1" x14ac:dyDescent="0.35">
      <c r="B11" s="751" t="s">
        <v>72</v>
      </c>
      <c r="C11" s="752"/>
      <c r="D11" s="548" t="str">
        <f>IF(F11=par!D13,"",F11)</f>
        <v/>
      </c>
      <c r="E11" s="543" t="str">
        <f>IF(D11=0,"Value will be calculated for you",IF(D11="","",par!$D$11))</f>
        <v/>
      </c>
      <c r="F11" s="442" t="str">
        <f>IF(D6=1,D9*F10,par!D13)</f>
        <v>N/A under Method 1 - please delete</v>
      </c>
      <c r="G11" s="420"/>
    </row>
    <row r="12" spans="1:7" ht="30.15" customHeight="1" x14ac:dyDescent="0.35">
      <c r="B12" s="751" t="str">
        <f>IF($D$5&lt;2011,par!D103,par!E103)</f>
        <v>-</v>
      </c>
      <c r="C12" s="752"/>
      <c r="D12" s="549"/>
      <c r="E12" s="543" t="str">
        <f>IF(D12="","Please enter required information unless directly entering CODpsl",IF(D16&gt;0,"",""))</f>
        <v>Please enter required information unless directly entering CODpsl</v>
      </c>
      <c r="F12" s="414" t="str">
        <f>IF(D5&lt;2011,IF(D12="","",PlseDel),IF(D6=1,IF(D16="",IF(D12="",par!D20,D12),IF(D12="","",par!$D15)),IF(D12="","",par!D14)))</f>
        <v/>
      </c>
    </row>
    <row r="13" spans="1:7" ht="30.15" customHeight="1" x14ac:dyDescent="0.35">
      <c r="B13" s="751" t="str">
        <f>IF($D$5&lt;2011,par!D104,par!E104)</f>
        <v>VSsl (tonnes volatile solids in sludge removed)</v>
      </c>
      <c r="C13" s="752"/>
      <c r="D13" s="549"/>
      <c r="E13" s="543" t="str">
        <f>IF(D13="","Please enter required information unless directly entering CODpsl",IF(D17&gt;0,"",""))</f>
        <v>Please enter required information unless directly entering CODpsl</v>
      </c>
      <c r="F13" s="415" t="str">
        <f>IF(D6=1,IF(D17="",IF(D13="",par!D21,D13),IF(D13="","",par!$D16)),IF(D13="","",par!D14))</f>
        <v/>
      </c>
    </row>
    <row r="14" spans="1:7" ht="30.15" customHeight="1" x14ac:dyDescent="0.35">
      <c r="B14" s="751" t="str">
        <f>IF($D$5&lt;2011,par!D105,par!E105)</f>
        <v>-</v>
      </c>
      <c r="C14" s="752"/>
      <c r="D14" s="549">
        <v>1.99</v>
      </c>
      <c r="E14" s="543" t="str">
        <f>IF(D14=1.99,"Default value has been entered for you - please delete if directly entering CODpsl","")</f>
        <v>Default value has been entered for you - please delete if directly entering CODpsl</v>
      </c>
      <c r="F14" s="414" t="str">
        <f>IF(D5&lt;2011,IF(D14="","",PlseDel),IF(D6=1,IF(D16="",IF(D14="",par!D20,D14),IF(D14="","",par!$D15)),IF(D14="","",par!D14)))</f>
        <v>Please delete</v>
      </c>
    </row>
    <row r="15" spans="1:7" ht="30.15" customHeight="1" x14ac:dyDescent="0.35">
      <c r="B15" s="751" t="str">
        <f>IF($D$5&lt;2011,par!D106,par!E106)</f>
        <v>Conversion factor (VSsl ===&gt; CODsl) (default = 1.48)</v>
      </c>
      <c r="C15" s="752"/>
      <c r="D15" s="549">
        <v>1.48</v>
      </c>
      <c r="E15" s="543" t="str">
        <f>IF(D15=1.48,"Default value has been entered for you - please delete if directly entering CODwasl","")</f>
        <v>Default value has been entered for you - please delete if directly entering CODwasl</v>
      </c>
      <c r="F15" s="415" t="str">
        <f>IF(D6=1,IF(D17="",IF(D15="",par!D21,D15),IF(D15="","",par!$D16)),IF(D15="","",par!D14))</f>
        <v>N/A under Methods  2 and 3 - please delete</v>
      </c>
      <c r="G15" s="421"/>
    </row>
    <row r="16" spans="1:7" ht="30.15" customHeight="1" x14ac:dyDescent="0.35">
      <c r="B16" s="751" t="str">
        <f>IF($D$5&lt;2011,par!D107,par!E107)</f>
        <v>-</v>
      </c>
      <c r="C16" s="752"/>
      <c r="D16" s="549">
        <f>D12*D14</f>
        <v>0</v>
      </c>
      <c r="E16" s="543" t="str">
        <f>IF(D16=0,"Default value will be entered for you - over-write for direct entry","Default value has been entered for you")</f>
        <v>Default value will be entered for you - over-write for direct entry</v>
      </c>
      <c r="F16" s="415" t="str">
        <f>IF(D5&lt;2011,IF(D16="","",PlseDel),IF(D6=1,IF(D16="",IF(AND(OR(D12="",D14=""),D16=""),par!$D$24,D12*D14),D16),IF(D16="",InpReq,D16)))</f>
        <v>Please delete</v>
      </c>
      <c r="G16" s="387"/>
    </row>
    <row r="17" spans="2:69" ht="30.15" customHeight="1" x14ac:dyDescent="0.35">
      <c r="B17" s="751" t="str">
        <f>IF($D$5&lt;2011,par!D108,par!E108)</f>
        <v>CODsl (tonnes COD sludge removed)</v>
      </c>
      <c r="C17" s="752"/>
      <c r="D17" s="549">
        <f>D13*D15</f>
        <v>0</v>
      </c>
      <c r="E17" s="543" t="str">
        <f>IF(D17=0,"Default value will be entered for you - over-write for direct entry","Default value has been entered for you")</f>
        <v>Default value will be entered for you - over-write for direct entry</v>
      </c>
      <c r="F17" s="415">
        <f>IF(D6=1,IF(D17="",IF(OR(D13="",D15=""),par!$D25,D13*D15),D17),IF(D17="",InpReq,D17))</f>
        <v>0</v>
      </c>
      <c r="G17" s="422"/>
    </row>
    <row r="18" spans="2:69" ht="30.15" customHeight="1" x14ac:dyDescent="0.35">
      <c r="B18" s="751" t="str">
        <f>IF($D$5&lt;2011,par!D109,par!E109)</f>
        <v>-</v>
      </c>
      <c r="C18" s="752"/>
      <c r="D18" s="556">
        <f>F18</f>
        <v>0</v>
      </c>
      <c r="E18" s="543" t="str">
        <f>IF(D18=0,"Value will be calculated for you",par!$D$11)</f>
        <v>Value will be calculated for you</v>
      </c>
      <c r="F18" s="415">
        <f>SUM(F16:F17)</f>
        <v>0</v>
      </c>
      <c r="G18" s="408"/>
    </row>
    <row r="19" spans="2:69" ht="30.15" customHeight="1" x14ac:dyDescent="0.35">
      <c r="B19" s="751" t="s">
        <v>73</v>
      </c>
      <c r="C19" s="752"/>
      <c r="D19" s="593"/>
      <c r="E19" s="594" t="str">
        <f>IF(D19="",InpReq,IF((D19)&gt;(F11-F18),"CODeff should be &lt; CODw - CODsl",""))</f>
        <v>Please enter required information</v>
      </c>
      <c r="F19" s="415" t="str">
        <f>IF(D19="",InpReq,IF((D19)&gt;(F11-F18),"CODeff should be &lt; CODw - CODsl",D19))</f>
        <v>Please enter required information</v>
      </c>
      <c r="G19" s="409"/>
    </row>
    <row r="20" spans="2:69" ht="30.15" customHeight="1" x14ac:dyDescent="0.35">
      <c r="B20" s="751" t="s">
        <v>74</v>
      </c>
      <c r="C20" s="752"/>
      <c r="D20" s="593"/>
      <c r="E20" s="594" t="str">
        <f>IF(D20="",InpReq,IF((D20+D21+D22)&gt;(F18),"CODtrl + CODtrb + CODtro should be &lt; CODsl",""))</f>
        <v>Please enter required information</v>
      </c>
      <c r="F20" s="415" t="str">
        <f>IF(D20="",InpReq,IF((D20+D21+D22)&gt;(F18),"CODtrl + CODtrb + CODtro should be &lt; CODsl",D20))</f>
        <v>Please enter required information</v>
      </c>
      <c r="G20" s="388"/>
      <c r="BQ20" s="19"/>
    </row>
    <row r="21" spans="2:69" ht="30.15" customHeight="1" x14ac:dyDescent="0.35">
      <c r="B21" s="768" t="s">
        <v>448</v>
      </c>
      <c r="C21" s="769"/>
      <c r="D21" s="593"/>
      <c r="E21" s="594" t="str">
        <f>IF(D21="",InpReq,IF((D20+D21+D22)&gt;(F18),"CODtrl + CODtrb + CODtro should be &lt; CODsl",""))</f>
        <v>Please enter required information</v>
      </c>
      <c r="F21" s="415" t="str">
        <f>IF(D21="",InpReq,IF((D20+D21+D22)&gt;(F18),"CODtrl + CODtrb + CODtro should be &lt; CODsl",D21))</f>
        <v>Please enter required information</v>
      </c>
      <c r="G21" s="388"/>
      <c r="BQ21" s="19"/>
    </row>
    <row r="22" spans="2:69" ht="30.15" customHeight="1" x14ac:dyDescent="0.35">
      <c r="B22" s="751" t="s">
        <v>449</v>
      </c>
      <c r="C22" s="752"/>
      <c r="D22" s="593"/>
      <c r="E22" s="594" t="str">
        <f>IF(D22="",InpReq,IF((D20+D21+D22)&gt;(F18),"CODtrl + CODtrb + CODtro should be &lt; CODsl",""))</f>
        <v>Please enter required information</v>
      </c>
      <c r="F22" s="415" t="str">
        <f>IF(D22="",InpReq,IF((D20+D21+D22)&gt;(F18),"CODtrl + CODtrb + CODtro should be &lt; CODsl",D22))</f>
        <v>Please enter required information</v>
      </c>
      <c r="G22" s="389"/>
    </row>
    <row r="23" spans="2:69" ht="30.15" customHeight="1" x14ac:dyDescent="0.35">
      <c r="B23" s="751" t="s">
        <v>75</v>
      </c>
      <c r="C23" s="752"/>
      <c r="D23" s="595"/>
      <c r="E23" s="594" t="str">
        <f>IF(F23=par!$D$19,F23,F23)</f>
        <v>Select from drop-down list or enter another numerical value</v>
      </c>
      <c r="F23" s="416" t="str">
        <f>IF(D23="",par!$D$19,IF(ISNUMBER(D23),D23,VLOOKUP(D23,par!$D$88:$E$92,2,FALSE)))</f>
        <v>Select from drop-down list or enter another numerical value</v>
      </c>
      <c r="G23" s="390"/>
    </row>
    <row r="24" spans="2:69" ht="30.15" customHeight="1" x14ac:dyDescent="0.35">
      <c r="B24" s="751" t="s">
        <v>76</v>
      </c>
      <c r="C24" s="752"/>
      <c r="D24" s="596"/>
      <c r="E24" s="594" t="str">
        <f>IF(F24=par!$D$19,F24,F24)</f>
        <v>Select from drop-down list or enter another numerical value</v>
      </c>
      <c r="F24" s="416" t="str">
        <f>IF(D24="",par!$D$19,IF(ISNUMBER(D24),D24,VLOOKUP(D24,par!$D$88:$E$92,2,FALSE)))</f>
        <v>Select from drop-down list or enter another numerical value</v>
      </c>
      <c r="G24" s="391"/>
    </row>
    <row r="25" spans="2:69" ht="30.15" customHeight="1" x14ac:dyDescent="0.35">
      <c r="B25" s="751" t="s">
        <v>77</v>
      </c>
      <c r="C25" s="752"/>
      <c r="D25" s="593"/>
      <c r="E25" s="543" t="str">
        <f>IF(D25="",F25,"")</f>
        <v>Please enter required information</v>
      </c>
      <c r="F25" s="413" t="str">
        <f>IF(D25="",InpReq,D25)</f>
        <v>Please enter required information</v>
      </c>
    </row>
    <row r="26" spans="2:69" ht="30.15" customHeight="1" x14ac:dyDescent="0.35">
      <c r="B26" s="751" t="s">
        <v>78</v>
      </c>
      <c r="C26" s="752"/>
      <c r="D26" s="593"/>
      <c r="E26" s="543" t="str">
        <f>IF(D26="",F26,"")</f>
        <v>Please enter required information</v>
      </c>
      <c r="F26" s="413" t="str">
        <f>IF(D26="",InpReq,D26)</f>
        <v>Please enter required information</v>
      </c>
      <c r="G26" s="390"/>
    </row>
    <row r="27" spans="2:69" ht="30.15" customHeight="1" x14ac:dyDescent="0.35">
      <c r="B27" s="751" t="s">
        <v>79</v>
      </c>
      <c r="C27" s="752"/>
      <c r="D27" s="593"/>
      <c r="E27" s="543" t="str">
        <f>IF(D27="",F27,"")</f>
        <v>Please enter required information</v>
      </c>
      <c r="F27" s="413" t="str">
        <f>IF(D27="",InpReq,D27)</f>
        <v>Please enter required information</v>
      </c>
      <c r="G27" s="390"/>
    </row>
    <row r="28" spans="2:69" ht="30.15" customHeight="1" x14ac:dyDescent="0.35">
      <c r="B28" s="751" t="s">
        <v>80</v>
      </c>
      <c r="C28" s="752"/>
      <c r="D28" s="627">
        <v>6.3</v>
      </c>
      <c r="E28" s="543" t="str">
        <f>IF(D28="","",par!$D$11)</f>
        <v>Default value has been entered for you</v>
      </c>
      <c r="F28" s="415">
        <v>6.3</v>
      </c>
    </row>
    <row r="29" spans="2:69" ht="30.15" customHeight="1" x14ac:dyDescent="0.35">
      <c r="B29" s="751" t="s">
        <v>81</v>
      </c>
      <c r="C29" s="752"/>
      <c r="D29" s="627">
        <v>6.3</v>
      </c>
      <c r="E29" s="543" t="str">
        <f>IF(D29="","",par!$D$11)</f>
        <v>Default value has been entered for you</v>
      </c>
      <c r="F29" s="415">
        <v>6.3</v>
      </c>
    </row>
    <row r="30" spans="2:69" ht="30.15" customHeight="1" x14ac:dyDescent="0.35">
      <c r="B30" s="751" t="s">
        <v>82</v>
      </c>
      <c r="C30" s="752"/>
      <c r="D30" s="592">
        <f>F30</f>
        <v>1.89952E-2</v>
      </c>
      <c r="E30" s="543" t="str">
        <f>IF(D30="","",par!$D$11)</f>
        <v>Default value has been entered for you</v>
      </c>
      <c r="F30" s="413">
        <f>6.784*10^-4*28</f>
        <v>1.89952E-2</v>
      </c>
      <c r="G30" s="423"/>
    </row>
    <row r="31" spans="2:69" ht="30.15" customHeight="1" x14ac:dyDescent="0.35">
      <c r="B31" s="597"/>
      <c r="C31" s="598"/>
      <c r="D31" s="566"/>
      <c r="E31" s="566"/>
      <c r="F31" s="385"/>
      <c r="G31" s="424"/>
    </row>
    <row r="32" spans="2:69" ht="30.15" customHeight="1" x14ac:dyDescent="0.35">
      <c r="B32" s="775" t="s">
        <v>83</v>
      </c>
      <c r="C32" s="776"/>
      <c r="D32" s="599"/>
      <c r="E32" s="599"/>
      <c r="F32" s="385"/>
      <c r="G32" s="423"/>
    </row>
    <row r="33" spans="2:7" ht="30.15" customHeight="1" x14ac:dyDescent="0.35">
      <c r="B33" s="759" t="s">
        <v>84</v>
      </c>
      <c r="C33" s="760"/>
      <c r="D33" s="760"/>
      <c r="E33" s="760"/>
      <c r="F33" s="385"/>
    </row>
    <row r="34" spans="2:7" ht="30.15" customHeight="1" x14ac:dyDescent="0.35">
      <c r="B34" s="777"/>
      <c r="C34" s="778"/>
      <c r="D34" s="545">
        <f>(IF(ISNUMBER(F11),F11,0)-IF(ISNUMBER(F18),F18,0)-IF(ISNUMBER(F19),F19,0))*IF(ISNUMBER(F23),F23,0)*F28</f>
        <v>0</v>
      </c>
      <c r="E34" s="543" t="s">
        <v>85</v>
      </c>
      <c r="F34" s="385"/>
    </row>
    <row r="35" spans="2:7" ht="30.15" customHeight="1" x14ac:dyDescent="0.35">
      <c r="B35" s="779" t="s">
        <v>86</v>
      </c>
      <c r="C35" s="780"/>
      <c r="D35" s="545">
        <f>(IF(ISNUMBER(F18),F18,0)-IF(ISNUMBER(F20),F20,0)-IF(ISNUMBER(F21),F21,0)-IF(ISNUMBER(F22),F22,0))*IF(ISNUMBER(F24),F24,0)*F29</f>
        <v>0</v>
      </c>
      <c r="E35" s="600" t="s">
        <v>87</v>
      </c>
      <c r="F35" s="385"/>
      <c r="G35" s="425"/>
    </row>
    <row r="36" spans="2:7" ht="30.15" customHeight="1" x14ac:dyDescent="0.35">
      <c r="B36" s="781"/>
      <c r="C36" s="781"/>
      <c r="D36" s="575">
        <f>(D34+D35)</f>
        <v>0</v>
      </c>
      <c r="E36" s="601" t="s">
        <v>21</v>
      </c>
      <c r="F36" s="385"/>
      <c r="G36" s="392"/>
    </row>
    <row r="37" spans="2:7" ht="30.15" customHeight="1" x14ac:dyDescent="0.35">
      <c r="B37" s="782"/>
      <c r="C37" s="783"/>
      <c r="D37" s="602"/>
      <c r="E37" s="603"/>
      <c r="F37" s="385"/>
      <c r="G37" s="393"/>
    </row>
    <row r="38" spans="2:7" ht="30.15" customHeight="1" x14ac:dyDescent="0.35">
      <c r="B38" s="760" t="s">
        <v>88</v>
      </c>
      <c r="C38" s="760"/>
      <c r="D38" s="575">
        <f>IF(D6=1,IF(ISERROR(D40/D36),D36,IF(D40/D36&lt;=0.75,D36,D40*1/0.75)),D36)</f>
        <v>0</v>
      </c>
      <c r="E38" s="581" t="s">
        <v>89</v>
      </c>
      <c r="F38" s="385"/>
      <c r="G38" s="394"/>
    </row>
    <row r="39" spans="2:7" ht="30.15" customHeight="1" x14ac:dyDescent="0.35">
      <c r="B39" s="784"/>
      <c r="C39" s="785"/>
      <c r="D39" s="573"/>
      <c r="E39" s="603"/>
      <c r="F39" s="385"/>
      <c r="G39" s="395"/>
    </row>
    <row r="40" spans="2:7" ht="30.15" customHeight="1" x14ac:dyDescent="0.35">
      <c r="B40" s="760" t="s">
        <v>90</v>
      </c>
      <c r="C40" s="760"/>
      <c r="D40" s="575">
        <f>F30*(IF(ISNUMBER(F25),F25,0)+IF(ISNUMBER(F26),F26,0)+IF(ISNUMBER(F27),F27,0))</f>
        <v>0</v>
      </c>
      <c r="E40" s="583" t="s">
        <v>91</v>
      </c>
      <c r="F40" s="385"/>
      <c r="G40" s="396"/>
    </row>
    <row r="41" spans="2:7" ht="30.15" customHeight="1" x14ac:dyDescent="0.35">
      <c r="B41" s="782"/>
      <c r="C41" s="783"/>
      <c r="D41" s="604"/>
      <c r="E41" s="605"/>
      <c r="F41" s="385"/>
      <c r="G41" s="395"/>
    </row>
    <row r="42" spans="2:7" ht="30.15" customHeight="1" x14ac:dyDescent="0.35">
      <c r="B42" s="759" t="s">
        <v>92</v>
      </c>
      <c r="C42" s="759"/>
      <c r="D42" s="550" t="str">
        <f>IF(ISBLANK(D5),"Select a reporting year",IF(D5&gt;=2015,D38-D40,Incinp))</f>
        <v>Select a reporting year</v>
      </c>
      <c r="E42" s="583" t="s">
        <v>93</v>
      </c>
      <c r="F42" s="385"/>
      <c r="G42" s="396"/>
    </row>
    <row r="43" spans="2:7" ht="30.15" customHeight="1" x14ac:dyDescent="0.35">
      <c r="B43" s="786"/>
      <c r="C43" s="787"/>
      <c r="D43" s="606"/>
      <c r="E43" s="603"/>
      <c r="F43" s="385"/>
      <c r="G43" s="396"/>
    </row>
    <row r="44" spans="2:7" ht="30.15" customHeight="1" x14ac:dyDescent="0.35">
      <c r="B44" s="597"/>
      <c r="C44" s="598"/>
      <c r="D44" s="566"/>
      <c r="E44" s="566"/>
      <c r="F44" s="385"/>
      <c r="G44" s="396"/>
    </row>
    <row r="45" spans="2:7" ht="30.15" customHeight="1" x14ac:dyDescent="0.35">
      <c r="B45" s="773" t="s">
        <v>11</v>
      </c>
      <c r="C45" s="774"/>
      <c r="D45" s="607"/>
      <c r="E45" s="608"/>
      <c r="F45" s="385"/>
      <c r="G45" s="396"/>
    </row>
    <row r="46" spans="2:7" ht="30.15" customHeight="1" x14ac:dyDescent="0.35">
      <c r="B46" s="788" t="s">
        <v>94</v>
      </c>
      <c r="C46" s="789"/>
      <c r="D46" s="609" t="str">
        <f>IF(D6=1, IF(D42="Select a reporting year", "-", IF(D42&lt;0,0,D42)), IF('Methane method 2 3'!D52="Select a reporting year", "-", IF('Methane method 2 3'!D52&lt;0,0,'Methane method 2 3'!D52)))</f>
        <v>-</v>
      </c>
      <c r="E46" s="610" t="s">
        <v>95</v>
      </c>
      <c r="F46" s="385"/>
      <c r="G46" s="396"/>
    </row>
    <row r="47" spans="2:7" ht="30.15" customHeight="1" x14ac:dyDescent="0.35">
      <c r="B47" s="747" t="s">
        <v>96</v>
      </c>
      <c r="C47" s="748"/>
      <c r="D47" s="550" t="str">
        <f>IF(ISERROR('Nitrogen Method 1 2 3'!D27),"-",'Nitrogen Method 1 2 3'!D27)</f>
        <v>-</v>
      </c>
      <c r="E47" s="583" t="s">
        <v>97</v>
      </c>
      <c r="F47" s="385"/>
      <c r="G47" s="396"/>
    </row>
    <row r="48" spans="2:7" ht="30.15" customHeight="1" x14ac:dyDescent="0.35">
      <c r="B48" s="749" t="s">
        <v>98</v>
      </c>
      <c r="C48" s="750"/>
      <c r="D48" s="587">
        <f>SUM(D46:D47)</f>
        <v>0</v>
      </c>
      <c r="E48" s="583" t="s">
        <v>99</v>
      </c>
      <c r="F48" s="385"/>
      <c r="G48" s="396"/>
    </row>
    <row r="49" spans="2:259" ht="9" customHeight="1" x14ac:dyDescent="0.35">
      <c r="B49" s="443"/>
      <c r="C49" s="444"/>
      <c r="D49" s="386"/>
      <c r="E49" s="386"/>
      <c r="F49" s="420"/>
      <c r="G49" s="397"/>
    </row>
    <row r="50" spans="2:259" ht="30.15" customHeight="1" x14ac:dyDescent="0.35">
      <c r="B50" s="443"/>
      <c r="C50" s="444"/>
      <c r="D50" s="386"/>
      <c r="E50" s="386"/>
      <c r="F50" s="420"/>
      <c r="G50" s="397"/>
      <c r="H50" s="761" t="s">
        <v>100</v>
      </c>
      <c r="I50" s="762"/>
      <c r="J50" s="762"/>
      <c r="K50" s="763"/>
      <c r="L50" s="770" t="s">
        <v>100</v>
      </c>
      <c r="M50" s="762"/>
      <c r="N50" s="762"/>
      <c r="O50" s="763"/>
      <c r="P50" s="770" t="s">
        <v>100</v>
      </c>
      <c r="Q50" s="762"/>
      <c r="R50" s="762"/>
      <c r="S50" s="763"/>
      <c r="T50" s="770" t="s">
        <v>100</v>
      </c>
      <c r="U50" s="762"/>
      <c r="V50" s="762"/>
      <c r="W50" s="763"/>
      <c r="X50" s="770" t="s">
        <v>100</v>
      </c>
      <c r="Y50" s="762"/>
      <c r="Z50" s="762"/>
      <c r="AA50" s="763"/>
      <c r="AB50" s="770" t="s">
        <v>100</v>
      </c>
      <c r="AC50" s="762"/>
      <c r="AD50" s="762"/>
      <c r="AE50" s="763"/>
      <c r="AF50" s="770" t="s">
        <v>100</v>
      </c>
      <c r="AG50" s="762"/>
      <c r="AH50" s="762"/>
      <c r="AI50" s="763"/>
      <c r="AJ50" s="770" t="s">
        <v>100</v>
      </c>
      <c r="AK50" s="762"/>
      <c r="AL50" s="762"/>
      <c r="AM50" s="763"/>
      <c r="AN50" s="770" t="s">
        <v>100</v>
      </c>
      <c r="AO50" s="762"/>
      <c r="AP50" s="762"/>
      <c r="AQ50" s="763"/>
      <c r="AR50" s="770" t="s">
        <v>100</v>
      </c>
      <c r="AS50" s="762"/>
      <c r="AT50" s="762"/>
      <c r="AU50" s="763"/>
      <c r="AV50" s="770" t="s">
        <v>100</v>
      </c>
      <c r="AW50" s="762"/>
      <c r="AX50" s="762"/>
      <c r="AY50" s="763"/>
      <c r="AZ50" s="770" t="s">
        <v>100</v>
      </c>
      <c r="BA50" s="762"/>
      <c r="BB50" s="762"/>
      <c r="BC50" s="763"/>
      <c r="BD50" s="770" t="s">
        <v>100</v>
      </c>
      <c r="BE50" s="762"/>
      <c r="BF50" s="762"/>
      <c r="BG50" s="763"/>
      <c r="BH50" s="770" t="s">
        <v>100</v>
      </c>
      <c r="BI50" s="762"/>
      <c r="BJ50" s="762"/>
      <c r="BK50" s="763"/>
      <c r="BL50" s="770" t="s">
        <v>100</v>
      </c>
      <c r="BM50" s="762"/>
      <c r="BN50" s="762"/>
      <c r="BO50" s="763"/>
      <c r="BP50" s="770" t="s">
        <v>100</v>
      </c>
      <c r="BQ50" s="762"/>
      <c r="BR50" s="762"/>
      <c r="BS50" s="763"/>
      <c r="BT50" s="770" t="s">
        <v>100</v>
      </c>
      <c r="BU50" s="762"/>
      <c r="BV50" s="762"/>
      <c r="BW50" s="763"/>
      <c r="BX50" s="770" t="s">
        <v>100</v>
      </c>
      <c r="BY50" s="762"/>
      <c r="BZ50" s="762"/>
      <c r="CA50" s="763"/>
      <c r="CB50" s="770" t="s">
        <v>100</v>
      </c>
      <c r="CC50" s="762"/>
      <c r="CD50" s="762"/>
      <c r="CE50" s="763"/>
      <c r="CF50" s="770" t="s">
        <v>100</v>
      </c>
      <c r="CG50" s="762"/>
      <c r="CH50" s="762"/>
      <c r="CI50" s="763"/>
      <c r="CJ50" s="770" t="s">
        <v>100</v>
      </c>
      <c r="CK50" s="762"/>
      <c r="CL50" s="762"/>
      <c r="CM50" s="763"/>
      <c r="CN50" s="770" t="s">
        <v>100</v>
      </c>
      <c r="CO50" s="762"/>
      <c r="CP50" s="762"/>
      <c r="CQ50" s="763"/>
      <c r="CR50" s="770" t="s">
        <v>100</v>
      </c>
      <c r="CS50" s="762"/>
      <c r="CT50" s="762"/>
      <c r="CU50" s="763"/>
      <c r="CV50" s="770" t="s">
        <v>100</v>
      </c>
      <c r="CW50" s="762"/>
      <c r="CX50" s="762"/>
      <c r="CY50" s="763"/>
      <c r="CZ50" s="770" t="s">
        <v>100</v>
      </c>
      <c r="DA50" s="762"/>
      <c r="DB50" s="762"/>
      <c r="DC50" s="763"/>
      <c r="DD50" s="770" t="s">
        <v>100</v>
      </c>
      <c r="DE50" s="762"/>
      <c r="DF50" s="762"/>
      <c r="DG50" s="763"/>
      <c r="DH50" s="770" t="s">
        <v>100</v>
      </c>
      <c r="DI50" s="762"/>
      <c r="DJ50" s="762"/>
      <c r="DK50" s="763"/>
      <c r="DL50" s="770" t="s">
        <v>100</v>
      </c>
      <c r="DM50" s="762"/>
      <c r="DN50" s="762"/>
      <c r="DO50" s="763"/>
      <c r="DP50" s="770" t="s">
        <v>100</v>
      </c>
      <c r="DQ50" s="762"/>
      <c r="DR50" s="762"/>
      <c r="DS50" s="763"/>
      <c r="DT50" s="770" t="s">
        <v>100</v>
      </c>
      <c r="DU50" s="762"/>
      <c r="DV50" s="762"/>
      <c r="DW50" s="763"/>
      <c r="DX50" s="770" t="s">
        <v>100</v>
      </c>
      <c r="DY50" s="762"/>
      <c r="DZ50" s="762"/>
      <c r="EA50" s="763"/>
      <c r="EB50" s="770" t="s">
        <v>100</v>
      </c>
      <c r="EC50" s="762"/>
      <c r="ED50" s="762"/>
      <c r="EE50" s="763"/>
      <c r="EF50" s="770" t="s">
        <v>100</v>
      </c>
      <c r="EG50" s="762"/>
      <c r="EH50" s="762"/>
      <c r="EI50" s="763"/>
      <c r="EJ50" s="770" t="s">
        <v>100</v>
      </c>
      <c r="EK50" s="762"/>
      <c r="EL50" s="762"/>
      <c r="EM50" s="763"/>
      <c r="EN50" s="770" t="s">
        <v>100</v>
      </c>
      <c r="EO50" s="762"/>
      <c r="EP50" s="762"/>
      <c r="EQ50" s="763"/>
      <c r="ER50" s="770" t="s">
        <v>100</v>
      </c>
      <c r="ES50" s="762"/>
      <c r="ET50" s="762"/>
      <c r="EU50" s="763"/>
      <c r="EV50" s="770" t="s">
        <v>100</v>
      </c>
      <c r="EW50" s="762"/>
      <c r="EX50" s="762"/>
      <c r="EY50" s="763"/>
      <c r="EZ50" s="770" t="s">
        <v>100</v>
      </c>
      <c r="FA50" s="762"/>
      <c r="FB50" s="762"/>
      <c r="FC50" s="763"/>
      <c r="FD50" s="770" t="s">
        <v>100</v>
      </c>
      <c r="FE50" s="762"/>
      <c r="FF50" s="762"/>
      <c r="FG50" s="763"/>
      <c r="FH50" s="770" t="s">
        <v>100</v>
      </c>
      <c r="FI50" s="762"/>
      <c r="FJ50" s="762"/>
      <c r="FK50" s="763"/>
      <c r="FL50" s="770" t="s">
        <v>100</v>
      </c>
      <c r="FM50" s="762"/>
      <c r="FN50" s="762"/>
      <c r="FO50" s="763"/>
      <c r="FP50" s="770" t="s">
        <v>100</v>
      </c>
      <c r="FQ50" s="762"/>
      <c r="FR50" s="762"/>
      <c r="FS50" s="763"/>
      <c r="FT50" s="770" t="s">
        <v>100</v>
      </c>
      <c r="FU50" s="762"/>
      <c r="FV50" s="762"/>
      <c r="FW50" s="763"/>
      <c r="FX50" s="770" t="s">
        <v>100</v>
      </c>
      <c r="FY50" s="762"/>
      <c r="FZ50" s="762"/>
      <c r="GA50" s="763"/>
      <c r="GB50" s="770" t="s">
        <v>100</v>
      </c>
      <c r="GC50" s="762"/>
      <c r="GD50" s="762"/>
      <c r="GE50" s="763"/>
      <c r="GF50" s="770" t="s">
        <v>100</v>
      </c>
      <c r="GG50" s="762"/>
      <c r="GH50" s="762"/>
      <c r="GI50" s="763"/>
      <c r="GJ50" s="770" t="s">
        <v>100</v>
      </c>
      <c r="GK50" s="762"/>
      <c r="GL50" s="762"/>
      <c r="GM50" s="763"/>
      <c r="GN50" s="770" t="s">
        <v>100</v>
      </c>
      <c r="GO50" s="762"/>
      <c r="GP50" s="762"/>
      <c r="GQ50" s="763"/>
      <c r="GR50" s="770" t="s">
        <v>100</v>
      </c>
      <c r="GS50" s="762"/>
      <c r="GT50" s="762"/>
      <c r="GU50" s="763"/>
      <c r="GV50" s="770" t="s">
        <v>100</v>
      </c>
      <c r="GW50" s="762"/>
      <c r="GX50" s="762"/>
      <c r="GY50" s="763"/>
      <c r="GZ50" s="770" t="s">
        <v>100</v>
      </c>
      <c r="HA50" s="762"/>
      <c r="HB50" s="762"/>
      <c r="HC50" s="763"/>
      <c r="HD50" s="770" t="s">
        <v>100</v>
      </c>
      <c r="HE50" s="762"/>
      <c r="HF50" s="762"/>
      <c r="HG50" s="763"/>
      <c r="HH50" s="770" t="s">
        <v>100</v>
      </c>
      <c r="HI50" s="762"/>
      <c r="HJ50" s="762"/>
      <c r="HK50" s="763"/>
      <c r="HL50" s="770" t="s">
        <v>100</v>
      </c>
      <c r="HM50" s="762"/>
      <c r="HN50" s="762"/>
      <c r="HO50" s="763"/>
      <c r="HP50" s="770" t="s">
        <v>100</v>
      </c>
      <c r="HQ50" s="762"/>
      <c r="HR50" s="762"/>
      <c r="HS50" s="763"/>
      <c r="HT50" s="770" t="s">
        <v>100</v>
      </c>
      <c r="HU50" s="762"/>
      <c r="HV50" s="762"/>
      <c r="HW50" s="763"/>
      <c r="HX50" s="770" t="s">
        <v>100</v>
      </c>
      <c r="HY50" s="762"/>
      <c r="HZ50" s="762"/>
      <c r="IA50" s="763"/>
      <c r="IB50" s="770" t="s">
        <v>100</v>
      </c>
      <c r="IC50" s="762"/>
      <c r="ID50" s="762"/>
      <c r="IE50" s="763"/>
      <c r="IF50" s="770" t="s">
        <v>100</v>
      </c>
      <c r="IG50" s="762"/>
      <c r="IH50" s="762"/>
      <c r="II50" s="763"/>
      <c r="IJ50" s="770" t="s">
        <v>100</v>
      </c>
      <c r="IK50" s="762"/>
      <c r="IL50" s="762"/>
      <c r="IM50" s="763"/>
      <c r="IN50" s="770" t="s">
        <v>100</v>
      </c>
      <c r="IO50" s="762"/>
      <c r="IP50" s="762"/>
      <c r="IQ50" s="763"/>
      <c r="IR50" s="770" t="s">
        <v>100</v>
      </c>
      <c r="IS50" s="762"/>
      <c r="IT50" s="762"/>
      <c r="IU50" s="763"/>
      <c r="IV50" s="770" t="s">
        <v>100</v>
      </c>
      <c r="IW50" s="762"/>
      <c r="IX50" s="762"/>
      <c r="IY50" s="763"/>
    </row>
    <row r="51" spans="2:259" ht="5.25" customHeight="1" x14ac:dyDescent="0.45">
      <c r="B51" s="455"/>
      <c r="C51" s="455"/>
      <c r="D51" s="455"/>
      <c r="E51" s="455"/>
      <c r="F51" s="420"/>
      <c r="G51" s="394"/>
      <c r="H51" s="795" t="s">
        <v>101</v>
      </c>
      <c r="I51" s="793"/>
      <c r="J51" s="793"/>
      <c r="K51" s="794"/>
      <c r="L51" s="652" t="s">
        <v>101</v>
      </c>
      <c r="M51" s="793"/>
      <c r="N51" s="793"/>
      <c r="O51" s="794"/>
      <c r="P51" s="652" t="s">
        <v>101</v>
      </c>
      <c r="Q51" s="793"/>
      <c r="R51" s="793"/>
      <c r="S51" s="794"/>
      <c r="T51" s="652" t="s">
        <v>101</v>
      </c>
      <c r="U51" s="793"/>
      <c r="V51" s="793"/>
      <c r="W51" s="794"/>
      <c r="X51" s="652" t="s">
        <v>101</v>
      </c>
      <c r="Y51" s="793"/>
      <c r="Z51" s="793"/>
      <c r="AA51" s="794"/>
      <c r="AB51" s="652" t="s">
        <v>101</v>
      </c>
      <c r="AC51" s="793"/>
      <c r="AD51" s="793"/>
      <c r="AE51" s="794"/>
      <c r="AF51" s="652" t="s">
        <v>101</v>
      </c>
      <c r="AG51" s="793"/>
      <c r="AH51" s="793"/>
      <c r="AI51" s="794"/>
      <c r="AJ51" s="652" t="s">
        <v>101</v>
      </c>
      <c r="AK51" s="793"/>
      <c r="AL51" s="793"/>
      <c r="AM51" s="794"/>
      <c r="AN51" s="652" t="s">
        <v>101</v>
      </c>
      <c r="AO51" s="793"/>
      <c r="AP51" s="793"/>
      <c r="AQ51" s="794"/>
      <c r="AR51" s="652" t="s">
        <v>101</v>
      </c>
      <c r="AS51" s="793"/>
      <c r="AT51" s="793"/>
      <c r="AU51" s="794"/>
      <c r="AV51" s="652" t="s">
        <v>101</v>
      </c>
      <c r="AW51" s="793"/>
      <c r="AX51" s="793"/>
      <c r="AY51" s="794"/>
      <c r="AZ51" s="652" t="s">
        <v>101</v>
      </c>
      <c r="BA51" s="793"/>
      <c r="BB51" s="793"/>
      <c r="BC51" s="794"/>
      <c r="BD51" s="652" t="s">
        <v>101</v>
      </c>
      <c r="BE51" s="793"/>
      <c r="BF51" s="793"/>
      <c r="BG51" s="794"/>
      <c r="BH51" s="652" t="s">
        <v>101</v>
      </c>
      <c r="BI51" s="793"/>
      <c r="BJ51" s="793"/>
      <c r="BK51" s="794"/>
      <c r="BL51" s="652" t="s">
        <v>101</v>
      </c>
      <c r="BM51" s="793"/>
      <c r="BN51" s="793"/>
      <c r="BO51" s="794"/>
      <c r="BP51" s="652" t="s">
        <v>101</v>
      </c>
      <c r="BQ51" s="793"/>
      <c r="BR51" s="793"/>
      <c r="BS51" s="794"/>
      <c r="BT51" s="652" t="s">
        <v>101</v>
      </c>
      <c r="BU51" s="793"/>
      <c r="BV51" s="793"/>
      <c r="BW51" s="794"/>
      <c r="BX51" s="652" t="s">
        <v>101</v>
      </c>
      <c r="BY51" s="793"/>
      <c r="BZ51" s="793"/>
      <c r="CA51" s="794"/>
      <c r="CB51" s="652" t="s">
        <v>101</v>
      </c>
      <c r="CC51" s="793"/>
      <c r="CD51" s="793"/>
      <c r="CE51" s="794"/>
      <c r="CF51" s="652" t="s">
        <v>101</v>
      </c>
      <c r="CG51" s="793"/>
      <c r="CH51" s="793"/>
      <c r="CI51" s="794"/>
      <c r="CJ51" s="652" t="s">
        <v>101</v>
      </c>
      <c r="CK51" s="793"/>
      <c r="CL51" s="793"/>
      <c r="CM51" s="794"/>
      <c r="CN51" s="652" t="s">
        <v>101</v>
      </c>
      <c r="CO51" s="793"/>
      <c r="CP51" s="793"/>
      <c r="CQ51" s="794"/>
      <c r="CR51" s="652" t="s">
        <v>101</v>
      </c>
      <c r="CS51" s="793"/>
      <c r="CT51" s="793"/>
      <c r="CU51" s="794"/>
      <c r="CV51" s="652" t="s">
        <v>101</v>
      </c>
      <c r="CW51" s="793"/>
      <c r="CX51" s="793"/>
      <c r="CY51" s="794"/>
      <c r="CZ51" s="652" t="s">
        <v>101</v>
      </c>
      <c r="DA51" s="793"/>
      <c r="DB51" s="793"/>
      <c r="DC51" s="794"/>
      <c r="DD51" s="652" t="s">
        <v>101</v>
      </c>
      <c r="DE51" s="793"/>
      <c r="DF51" s="793"/>
      <c r="DG51" s="794"/>
      <c r="DH51" s="652" t="s">
        <v>101</v>
      </c>
      <c r="DI51" s="793"/>
      <c r="DJ51" s="793"/>
      <c r="DK51" s="794"/>
      <c r="DL51" s="652" t="s">
        <v>101</v>
      </c>
      <c r="DM51" s="793"/>
      <c r="DN51" s="793"/>
      <c r="DO51" s="794"/>
      <c r="DP51" s="652" t="s">
        <v>101</v>
      </c>
      <c r="DQ51" s="793"/>
      <c r="DR51" s="793"/>
      <c r="DS51" s="794"/>
      <c r="DT51" s="652" t="s">
        <v>101</v>
      </c>
      <c r="DU51" s="793"/>
      <c r="DV51" s="793"/>
      <c r="DW51" s="794"/>
      <c r="DX51" s="652" t="s">
        <v>101</v>
      </c>
      <c r="DY51" s="793"/>
      <c r="DZ51" s="793"/>
      <c r="EA51" s="794"/>
      <c r="EB51" s="652" t="s">
        <v>101</v>
      </c>
      <c r="EC51" s="793"/>
      <c r="ED51" s="793"/>
      <c r="EE51" s="794"/>
      <c r="EF51" s="652" t="s">
        <v>101</v>
      </c>
      <c r="EG51" s="793"/>
      <c r="EH51" s="793"/>
      <c r="EI51" s="794"/>
      <c r="EJ51" s="652" t="s">
        <v>101</v>
      </c>
      <c r="EK51" s="793"/>
      <c r="EL51" s="793"/>
      <c r="EM51" s="794"/>
      <c r="EN51" s="652" t="s">
        <v>101</v>
      </c>
      <c r="EO51" s="793"/>
      <c r="EP51" s="793"/>
      <c r="EQ51" s="794"/>
      <c r="ER51" s="652" t="s">
        <v>101</v>
      </c>
      <c r="ES51" s="793"/>
      <c r="ET51" s="793"/>
      <c r="EU51" s="794"/>
      <c r="EV51" s="652" t="s">
        <v>101</v>
      </c>
      <c r="EW51" s="793"/>
      <c r="EX51" s="793"/>
      <c r="EY51" s="794"/>
      <c r="EZ51" s="652" t="s">
        <v>101</v>
      </c>
      <c r="FA51" s="793"/>
      <c r="FB51" s="793"/>
      <c r="FC51" s="794"/>
      <c r="FD51" s="652" t="s">
        <v>101</v>
      </c>
      <c r="FE51" s="793"/>
      <c r="FF51" s="793"/>
      <c r="FG51" s="794"/>
      <c r="FH51" s="652" t="s">
        <v>101</v>
      </c>
      <c r="FI51" s="793"/>
      <c r="FJ51" s="793"/>
      <c r="FK51" s="794"/>
      <c r="FL51" s="652" t="s">
        <v>101</v>
      </c>
      <c r="FM51" s="793"/>
      <c r="FN51" s="793"/>
      <c r="FO51" s="794"/>
      <c r="FP51" s="652" t="s">
        <v>101</v>
      </c>
      <c r="FQ51" s="793"/>
      <c r="FR51" s="793"/>
      <c r="FS51" s="794"/>
      <c r="FT51" s="652" t="s">
        <v>101</v>
      </c>
      <c r="FU51" s="793"/>
      <c r="FV51" s="793"/>
      <c r="FW51" s="794"/>
      <c r="FX51" s="652" t="s">
        <v>101</v>
      </c>
      <c r="FY51" s="793"/>
      <c r="FZ51" s="793"/>
      <c r="GA51" s="794"/>
      <c r="GB51" s="652" t="s">
        <v>101</v>
      </c>
      <c r="GC51" s="793"/>
      <c r="GD51" s="793"/>
      <c r="GE51" s="794"/>
      <c r="GF51" s="652" t="s">
        <v>101</v>
      </c>
      <c r="GG51" s="793"/>
      <c r="GH51" s="793"/>
      <c r="GI51" s="794"/>
      <c r="GJ51" s="652" t="s">
        <v>101</v>
      </c>
      <c r="GK51" s="793"/>
      <c r="GL51" s="793"/>
      <c r="GM51" s="794"/>
      <c r="GN51" s="652" t="s">
        <v>101</v>
      </c>
      <c r="GO51" s="793"/>
      <c r="GP51" s="793"/>
      <c r="GQ51" s="794"/>
      <c r="GR51" s="652" t="s">
        <v>101</v>
      </c>
      <c r="GS51" s="793"/>
      <c r="GT51" s="793"/>
      <c r="GU51" s="794"/>
      <c r="GV51" s="652" t="s">
        <v>101</v>
      </c>
      <c r="GW51" s="793"/>
      <c r="GX51" s="793"/>
      <c r="GY51" s="794"/>
      <c r="GZ51" s="652" t="s">
        <v>101</v>
      </c>
      <c r="HA51" s="793"/>
      <c r="HB51" s="793"/>
      <c r="HC51" s="794"/>
      <c r="HD51" s="652" t="s">
        <v>101</v>
      </c>
      <c r="HE51" s="793"/>
      <c r="HF51" s="793"/>
      <c r="HG51" s="794"/>
      <c r="HH51" s="652" t="s">
        <v>101</v>
      </c>
      <c r="HI51" s="793"/>
      <c r="HJ51" s="793"/>
      <c r="HK51" s="794"/>
      <c r="HL51" s="652" t="s">
        <v>101</v>
      </c>
      <c r="HM51" s="793"/>
      <c r="HN51" s="793"/>
      <c r="HO51" s="794"/>
      <c r="HP51" s="652" t="s">
        <v>101</v>
      </c>
      <c r="HQ51" s="793"/>
      <c r="HR51" s="793"/>
      <c r="HS51" s="794"/>
      <c r="HT51" s="652" t="s">
        <v>101</v>
      </c>
      <c r="HU51" s="793"/>
      <c r="HV51" s="793"/>
      <c r="HW51" s="794"/>
      <c r="HX51" s="652" t="s">
        <v>101</v>
      </c>
      <c r="HY51" s="793"/>
      <c r="HZ51" s="793"/>
      <c r="IA51" s="794"/>
      <c r="IB51" s="652" t="s">
        <v>101</v>
      </c>
      <c r="IC51" s="793"/>
      <c r="ID51" s="793"/>
      <c r="IE51" s="794"/>
      <c r="IF51" s="652" t="s">
        <v>101</v>
      </c>
      <c r="IG51" s="793"/>
      <c r="IH51" s="793"/>
      <c r="II51" s="794"/>
      <c r="IJ51" s="652" t="s">
        <v>101</v>
      </c>
      <c r="IK51" s="793"/>
      <c r="IL51" s="793"/>
      <c r="IM51" s="794"/>
      <c r="IN51" s="652" t="s">
        <v>101</v>
      </c>
      <c r="IO51" s="793"/>
      <c r="IP51" s="793"/>
      <c r="IQ51" s="794"/>
      <c r="IR51" s="652" t="s">
        <v>101</v>
      </c>
      <c r="IS51" s="793"/>
      <c r="IT51" s="793"/>
      <c r="IU51" s="794"/>
      <c r="IV51" s="652" t="s">
        <v>101</v>
      </c>
      <c r="IW51" s="793"/>
      <c r="IX51" s="793"/>
      <c r="IY51" s="794"/>
    </row>
    <row r="52" spans="2:259" ht="30.15" hidden="1" customHeight="1" x14ac:dyDescent="0.35">
      <c r="B52" s="455"/>
      <c r="C52" s="455"/>
      <c r="D52" s="455"/>
      <c r="E52" s="455"/>
      <c r="F52" s="420"/>
      <c r="G52" s="394"/>
      <c r="H52" s="796" t="s">
        <v>102</v>
      </c>
      <c r="I52" s="223" t="s">
        <v>21</v>
      </c>
      <c r="J52" s="224" t="s">
        <v>22</v>
      </c>
      <c r="K52" s="225" t="s">
        <v>23</v>
      </c>
      <c r="L52" s="658" t="s">
        <v>102</v>
      </c>
      <c r="M52" s="223" t="s">
        <v>21</v>
      </c>
      <c r="N52" s="224" t="s">
        <v>22</v>
      </c>
      <c r="O52" s="225" t="s">
        <v>23</v>
      </c>
      <c r="P52" s="658" t="s">
        <v>102</v>
      </c>
      <c r="Q52" s="223" t="s">
        <v>21</v>
      </c>
      <c r="R52" s="224" t="s">
        <v>22</v>
      </c>
      <c r="S52" s="225" t="s">
        <v>23</v>
      </c>
      <c r="T52" s="658" t="s">
        <v>102</v>
      </c>
      <c r="U52" s="223" t="s">
        <v>21</v>
      </c>
      <c r="V52" s="224" t="s">
        <v>22</v>
      </c>
      <c r="W52" s="225" t="s">
        <v>23</v>
      </c>
      <c r="X52" s="658" t="s">
        <v>102</v>
      </c>
      <c r="Y52" s="223" t="s">
        <v>21</v>
      </c>
      <c r="Z52" s="224" t="s">
        <v>22</v>
      </c>
      <c r="AA52" s="225" t="s">
        <v>23</v>
      </c>
      <c r="AB52" s="658" t="s">
        <v>102</v>
      </c>
      <c r="AC52" s="223" t="s">
        <v>21</v>
      </c>
      <c r="AD52" s="224" t="s">
        <v>22</v>
      </c>
      <c r="AE52" s="225" t="s">
        <v>23</v>
      </c>
      <c r="AF52" s="658" t="s">
        <v>102</v>
      </c>
      <c r="AG52" s="223" t="s">
        <v>21</v>
      </c>
      <c r="AH52" s="224" t="s">
        <v>22</v>
      </c>
      <c r="AI52" s="225" t="s">
        <v>23</v>
      </c>
      <c r="AJ52" s="658" t="s">
        <v>102</v>
      </c>
      <c r="AK52" s="223" t="s">
        <v>21</v>
      </c>
      <c r="AL52" s="224" t="s">
        <v>22</v>
      </c>
      <c r="AM52" s="225" t="s">
        <v>23</v>
      </c>
      <c r="AN52" s="658" t="s">
        <v>102</v>
      </c>
      <c r="AO52" s="223" t="s">
        <v>21</v>
      </c>
      <c r="AP52" s="224" t="s">
        <v>22</v>
      </c>
      <c r="AQ52" s="225" t="s">
        <v>23</v>
      </c>
      <c r="AR52" s="658" t="s">
        <v>102</v>
      </c>
      <c r="AS52" s="223" t="s">
        <v>21</v>
      </c>
      <c r="AT52" s="224" t="s">
        <v>22</v>
      </c>
      <c r="AU52" s="225" t="s">
        <v>23</v>
      </c>
      <c r="AV52" s="658" t="s">
        <v>102</v>
      </c>
      <c r="AW52" s="223" t="s">
        <v>21</v>
      </c>
      <c r="AX52" s="224" t="s">
        <v>22</v>
      </c>
      <c r="AY52" s="225" t="s">
        <v>23</v>
      </c>
      <c r="AZ52" s="658" t="s">
        <v>102</v>
      </c>
      <c r="BA52" s="223" t="s">
        <v>21</v>
      </c>
      <c r="BB52" s="224" t="s">
        <v>22</v>
      </c>
      <c r="BC52" s="225" t="s">
        <v>23</v>
      </c>
      <c r="BD52" s="658" t="s">
        <v>102</v>
      </c>
      <c r="BE52" s="223" t="s">
        <v>21</v>
      </c>
      <c r="BF52" s="224" t="s">
        <v>22</v>
      </c>
      <c r="BG52" s="225" t="s">
        <v>23</v>
      </c>
      <c r="BH52" s="658" t="s">
        <v>102</v>
      </c>
      <c r="BI52" s="223" t="s">
        <v>21</v>
      </c>
      <c r="BJ52" s="224" t="s">
        <v>22</v>
      </c>
      <c r="BK52" s="225" t="s">
        <v>23</v>
      </c>
      <c r="BL52" s="658" t="s">
        <v>102</v>
      </c>
      <c r="BM52" s="223" t="s">
        <v>21</v>
      </c>
      <c r="BN52" s="224" t="s">
        <v>22</v>
      </c>
      <c r="BO52" s="225" t="s">
        <v>23</v>
      </c>
      <c r="BP52" s="658" t="s">
        <v>102</v>
      </c>
      <c r="BQ52" s="223" t="s">
        <v>21</v>
      </c>
      <c r="BR52" s="224" t="s">
        <v>22</v>
      </c>
      <c r="BS52" s="225" t="s">
        <v>23</v>
      </c>
      <c r="BT52" s="658" t="s">
        <v>102</v>
      </c>
      <c r="BU52" s="223" t="s">
        <v>21</v>
      </c>
      <c r="BV52" s="224" t="s">
        <v>22</v>
      </c>
      <c r="BW52" s="225" t="s">
        <v>23</v>
      </c>
      <c r="BX52" s="658" t="s">
        <v>102</v>
      </c>
      <c r="BY52" s="223" t="s">
        <v>21</v>
      </c>
      <c r="BZ52" s="224" t="s">
        <v>22</v>
      </c>
      <c r="CA52" s="225" t="s">
        <v>23</v>
      </c>
      <c r="CB52" s="658" t="s">
        <v>102</v>
      </c>
      <c r="CC52" s="223" t="s">
        <v>21</v>
      </c>
      <c r="CD52" s="224" t="s">
        <v>22</v>
      </c>
      <c r="CE52" s="225" t="s">
        <v>23</v>
      </c>
      <c r="CF52" s="658" t="s">
        <v>102</v>
      </c>
      <c r="CG52" s="223" t="s">
        <v>21</v>
      </c>
      <c r="CH52" s="224" t="s">
        <v>22</v>
      </c>
      <c r="CI52" s="225" t="s">
        <v>23</v>
      </c>
      <c r="CJ52" s="658" t="s">
        <v>102</v>
      </c>
      <c r="CK52" s="223" t="s">
        <v>21</v>
      </c>
      <c r="CL52" s="224" t="s">
        <v>22</v>
      </c>
      <c r="CM52" s="225" t="s">
        <v>23</v>
      </c>
      <c r="CN52" s="658" t="s">
        <v>102</v>
      </c>
      <c r="CO52" s="223" t="s">
        <v>21</v>
      </c>
      <c r="CP52" s="224" t="s">
        <v>22</v>
      </c>
      <c r="CQ52" s="225" t="s">
        <v>23</v>
      </c>
      <c r="CR52" s="658" t="s">
        <v>102</v>
      </c>
      <c r="CS52" s="223" t="s">
        <v>21</v>
      </c>
      <c r="CT52" s="224" t="s">
        <v>22</v>
      </c>
      <c r="CU52" s="225" t="s">
        <v>23</v>
      </c>
      <c r="CV52" s="658" t="s">
        <v>102</v>
      </c>
      <c r="CW52" s="223" t="s">
        <v>21</v>
      </c>
      <c r="CX52" s="224" t="s">
        <v>22</v>
      </c>
      <c r="CY52" s="225" t="s">
        <v>23</v>
      </c>
      <c r="CZ52" s="658" t="s">
        <v>102</v>
      </c>
      <c r="DA52" s="223" t="s">
        <v>21</v>
      </c>
      <c r="DB52" s="224" t="s">
        <v>22</v>
      </c>
      <c r="DC52" s="225" t="s">
        <v>23</v>
      </c>
      <c r="DD52" s="658" t="s">
        <v>102</v>
      </c>
      <c r="DE52" s="223" t="s">
        <v>21</v>
      </c>
      <c r="DF52" s="224" t="s">
        <v>22</v>
      </c>
      <c r="DG52" s="225" t="s">
        <v>23</v>
      </c>
      <c r="DH52" s="658" t="s">
        <v>102</v>
      </c>
      <c r="DI52" s="223" t="s">
        <v>21</v>
      </c>
      <c r="DJ52" s="224" t="s">
        <v>22</v>
      </c>
      <c r="DK52" s="225" t="s">
        <v>23</v>
      </c>
      <c r="DL52" s="658" t="s">
        <v>102</v>
      </c>
      <c r="DM52" s="223" t="s">
        <v>21</v>
      </c>
      <c r="DN52" s="224" t="s">
        <v>22</v>
      </c>
      <c r="DO52" s="225" t="s">
        <v>23</v>
      </c>
      <c r="DP52" s="658" t="s">
        <v>102</v>
      </c>
      <c r="DQ52" s="223" t="s">
        <v>21</v>
      </c>
      <c r="DR52" s="224" t="s">
        <v>22</v>
      </c>
      <c r="DS52" s="225" t="s">
        <v>23</v>
      </c>
      <c r="DT52" s="658" t="s">
        <v>102</v>
      </c>
      <c r="DU52" s="223" t="s">
        <v>21</v>
      </c>
      <c r="DV52" s="224" t="s">
        <v>22</v>
      </c>
      <c r="DW52" s="225" t="s">
        <v>23</v>
      </c>
      <c r="DX52" s="658" t="s">
        <v>102</v>
      </c>
      <c r="DY52" s="223" t="s">
        <v>21</v>
      </c>
      <c r="DZ52" s="224" t="s">
        <v>22</v>
      </c>
      <c r="EA52" s="225" t="s">
        <v>23</v>
      </c>
      <c r="EB52" s="658" t="s">
        <v>102</v>
      </c>
      <c r="EC52" s="223" t="s">
        <v>21</v>
      </c>
      <c r="ED52" s="224" t="s">
        <v>22</v>
      </c>
      <c r="EE52" s="225" t="s">
        <v>23</v>
      </c>
      <c r="EF52" s="658" t="s">
        <v>102</v>
      </c>
      <c r="EG52" s="223" t="s">
        <v>21</v>
      </c>
      <c r="EH52" s="224" t="s">
        <v>22</v>
      </c>
      <c r="EI52" s="225" t="s">
        <v>23</v>
      </c>
      <c r="EJ52" s="658" t="s">
        <v>102</v>
      </c>
      <c r="EK52" s="223" t="s">
        <v>21</v>
      </c>
      <c r="EL52" s="224" t="s">
        <v>22</v>
      </c>
      <c r="EM52" s="225" t="s">
        <v>23</v>
      </c>
      <c r="EN52" s="658" t="s">
        <v>102</v>
      </c>
      <c r="EO52" s="223" t="s">
        <v>21</v>
      </c>
      <c r="EP52" s="224" t="s">
        <v>22</v>
      </c>
      <c r="EQ52" s="225" t="s">
        <v>23</v>
      </c>
      <c r="ER52" s="658" t="s">
        <v>102</v>
      </c>
      <c r="ES52" s="223" t="s">
        <v>21</v>
      </c>
      <c r="ET52" s="224" t="s">
        <v>22</v>
      </c>
      <c r="EU52" s="225" t="s">
        <v>23</v>
      </c>
      <c r="EV52" s="658" t="s">
        <v>102</v>
      </c>
      <c r="EW52" s="223" t="s">
        <v>21</v>
      </c>
      <c r="EX52" s="224" t="s">
        <v>22</v>
      </c>
      <c r="EY52" s="225" t="s">
        <v>23</v>
      </c>
      <c r="EZ52" s="658" t="s">
        <v>102</v>
      </c>
      <c r="FA52" s="223" t="s">
        <v>21</v>
      </c>
      <c r="FB52" s="224" t="s">
        <v>22</v>
      </c>
      <c r="FC52" s="225" t="s">
        <v>23</v>
      </c>
      <c r="FD52" s="658" t="s">
        <v>102</v>
      </c>
      <c r="FE52" s="223" t="s">
        <v>21</v>
      </c>
      <c r="FF52" s="224" t="s">
        <v>22</v>
      </c>
      <c r="FG52" s="225" t="s">
        <v>23</v>
      </c>
      <c r="FH52" s="658" t="s">
        <v>102</v>
      </c>
      <c r="FI52" s="223" t="s">
        <v>21</v>
      </c>
      <c r="FJ52" s="224" t="s">
        <v>22</v>
      </c>
      <c r="FK52" s="225" t="s">
        <v>23</v>
      </c>
      <c r="FL52" s="658" t="s">
        <v>102</v>
      </c>
      <c r="FM52" s="223" t="s">
        <v>21</v>
      </c>
      <c r="FN52" s="224" t="s">
        <v>22</v>
      </c>
      <c r="FO52" s="225" t="s">
        <v>23</v>
      </c>
      <c r="FP52" s="658" t="s">
        <v>102</v>
      </c>
      <c r="FQ52" s="223" t="s">
        <v>21</v>
      </c>
      <c r="FR52" s="224" t="s">
        <v>22</v>
      </c>
      <c r="FS52" s="225" t="s">
        <v>23</v>
      </c>
      <c r="FT52" s="658" t="s">
        <v>102</v>
      </c>
      <c r="FU52" s="223" t="s">
        <v>21</v>
      </c>
      <c r="FV52" s="224" t="s">
        <v>22</v>
      </c>
      <c r="FW52" s="225" t="s">
        <v>23</v>
      </c>
      <c r="FX52" s="658" t="s">
        <v>102</v>
      </c>
      <c r="FY52" s="223" t="s">
        <v>21</v>
      </c>
      <c r="FZ52" s="224" t="s">
        <v>22</v>
      </c>
      <c r="GA52" s="225" t="s">
        <v>23</v>
      </c>
      <c r="GB52" s="658" t="s">
        <v>102</v>
      </c>
      <c r="GC52" s="223" t="s">
        <v>21</v>
      </c>
      <c r="GD52" s="224" t="s">
        <v>22</v>
      </c>
      <c r="GE52" s="225" t="s">
        <v>23</v>
      </c>
      <c r="GF52" s="658" t="s">
        <v>102</v>
      </c>
      <c r="GG52" s="223" t="s">
        <v>21</v>
      </c>
      <c r="GH52" s="224" t="s">
        <v>22</v>
      </c>
      <c r="GI52" s="225" t="s">
        <v>23</v>
      </c>
      <c r="GJ52" s="658" t="s">
        <v>102</v>
      </c>
      <c r="GK52" s="223" t="s">
        <v>21</v>
      </c>
      <c r="GL52" s="224" t="s">
        <v>22</v>
      </c>
      <c r="GM52" s="225" t="s">
        <v>23</v>
      </c>
      <c r="GN52" s="658" t="s">
        <v>102</v>
      </c>
      <c r="GO52" s="223" t="s">
        <v>21</v>
      </c>
      <c r="GP52" s="224" t="s">
        <v>22</v>
      </c>
      <c r="GQ52" s="225" t="s">
        <v>23</v>
      </c>
      <c r="GR52" s="658" t="s">
        <v>102</v>
      </c>
      <c r="GS52" s="223" t="s">
        <v>21</v>
      </c>
      <c r="GT52" s="224" t="s">
        <v>22</v>
      </c>
      <c r="GU52" s="225" t="s">
        <v>23</v>
      </c>
      <c r="GV52" s="658" t="s">
        <v>102</v>
      </c>
      <c r="GW52" s="223" t="s">
        <v>21</v>
      </c>
      <c r="GX52" s="224" t="s">
        <v>22</v>
      </c>
      <c r="GY52" s="225" t="s">
        <v>23</v>
      </c>
      <c r="GZ52" s="658" t="s">
        <v>102</v>
      </c>
      <c r="HA52" s="223" t="s">
        <v>21</v>
      </c>
      <c r="HB52" s="224" t="s">
        <v>22</v>
      </c>
      <c r="HC52" s="225" t="s">
        <v>23</v>
      </c>
      <c r="HD52" s="658" t="s">
        <v>102</v>
      </c>
      <c r="HE52" s="223" t="s">
        <v>21</v>
      </c>
      <c r="HF52" s="224" t="s">
        <v>22</v>
      </c>
      <c r="HG52" s="225" t="s">
        <v>23</v>
      </c>
      <c r="HH52" s="658" t="s">
        <v>102</v>
      </c>
      <c r="HI52" s="223" t="s">
        <v>21</v>
      </c>
      <c r="HJ52" s="224" t="s">
        <v>22</v>
      </c>
      <c r="HK52" s="225" t="s">
        <v>23</v>
      </c>
      <c r="HL52" s="658" t="s">
        <v>102</v>
      </c>
      <c r="HM52" s="223" t="s">
        <v>21</v>
      </c>
      <c r="HN52" s="224" t="s">
        <v>22</v>
      </c>
      <c r="HO52" s="225" t="s">
        <v>23</v>
      </c>
      <c r="HP52" s="658" t="s">
        <v>102</v>
      </c>
      <c r="HQ52" s="223" t="s">
        <v>21</v>
      </c>
      <c r="HR52" s="224" t="s">
        <v>22</v>
      </c>
      <c r="HS52" s="225" t="s">
        <v>23</v>
      </c>
      <c r="HT52" s="658" t="s">
        <v>102</v>
      </c>
      <c r="HU52" s="223" t="s">
        <v>21</v>
      </c>
      <c r="HV52" s="224" t="s">
        <v>22</v>
      </c>
      <c r="HW52" s="225" t="s">
        <v>23</v>
      </c>
      <c r="HX52" s="658" t="s">
        <v>102</v>
      </c>
      <c r="HY52" s="223" t="s">
        <v>21</v>
      </c>
      <c r="HZ52" s="224" t="s">
        <v>22</v>
      </c>
      <c r="IA52" s="225" t="s">
        <v>23</v>
      </c>
      <c r="IB52" s="658" t="s">
        <v>102</v>
      </c>
      <c r="IC52" s="223" t="s">
        <v>21</v>
      </c>
      <c r="ID52" s="224" t="s">
        <v>22</v>
      </c>
      <c r="IE52" s="225" t="s">
        <v>23</v>
      </c>
      <c r="IF52" s="658" t="s">
        <v>102</v>
      </c>
      <c r="IG52" s="223" t="s">
        <v>21</v>
      </c>
      <c r="IH52" s="224" t="s">
        <v>22</v>
      </c>
      <c r="II52" s="225" t="s">
        <v>23</v>
      </c>
      <c r="IJ52" s="658" t="s">
        <v>102</v>
      </c>
      <c r="IK52" s="223" t="s">
        <v>21</v>
      </c>
      <c r="IL52" s="224" t="s">
        <v>22</v>
      </c>
      <c r="IM52" s="225" t="s">
        <v>23</v>
      </c>
      <c r="IN52" s="658" t="s">
        <v>102</v>
      </c>
      <c r="IO52" s="223" t="s">
        <v>21</v>
      </c>
      <c r="IP52" s="224" t="s">
        <v>22</v>
      </c>
      <c r="IQ52" s="225" t="s">
        <v>23</v>
      </c>
      <c r="IR52" s="658" t="s">
        <v>102</v>
      </c>
      <c r="IS52" s="223" t="s">
        <v>21</v>
      </c>
      <c r="IT52" s="224" t="s">
        <v>22</v>
      </c>
      <c r="IU52" s="225" t="s">
        <v>23</v>
      </c>
      <c r="IV52" s="658" t="s">
        <v>102</v>
      </c>
      <c r="IW52" s="223" t="s">
        <v>21</v>
      </c>
      <c r="IX52" s="224" t="s">
        <v>22</v>
      </c>
      <c r="IY52" s="225" t="s">
        <v>23</v>
      </c>
    </row>
    <row r="53" spans="2:259" ht="30.15" hidden="1" customHeight="1" x14ac:dyDescent="0.35">
      <c r="B53" s="455"/>
      <c r="C53" s="455"/>
      <c r="D53" s="455"/>
      <c r="E53" s="455"/>
      <c r="F53" s="420"/>
      <c r="G53" s="394"/>
      <c r="H53" s="796"/>
      <c r="I53" s="226">
        <f>(J53+K53)</f>
        <v>0</v>
      </c>
      <c r="J53" s="227">
        <f>(IF(ISNUMBER(K69),K69,0)-IF(ISNUMBER(K76),K76,0)-IF(ISNUMBER(K79),K79,0))*IF(ISNUMBER(K82),K82,0)*K87</f>
        <v>0</v>
      </c>
      <c r="K53" s="228">
        <f>(IF(ISNUMBER(K76),K76,0)-IF(ISNUMBER(K80),K80,0)-IF(ISNUMBER(K81),K81,0))*IF(ISNUMBER(K83),K83,0)*K88</f>
        <v>0</v>
      </c>
      <c r="L53" s="658"/>
      <c r="M53" s="226">
        <f>(N53+O53)</f>
        <v>0</v>
      </c>
      <c r="N53" s="227">
        <f>(IF(ISNUMBER(O69),O69,0)-IF(ISNUMBER(O76),O76,0)-IF(ISNUMBER(O79),O79,0))*IF(ISNUMBER(O82),O82,0)*O87</f>
        <v>0</v>
      </c>
      <c r="O53" s="228">
        <f>(IF(ISNUMBER(O76),O76,0)-IF(ISNUMBER(O80),O80,0)-IF(ISNUMBER(O81),O81,0))*IF(ISNUMBER(O83),O83,0)*O88</f>
        <v>0</v>
      </c>
      <c r="P53" s="658"/>
      <c r="Q53" s="226">
        <f>(R53+S53)</f>
        <v>0</v>
      </c>
      <c r="R53" s="227">
        <f>(IF(ISNUMBER(S69),S69,0)-IF(ISNUMBER(S76),S76,0)-IF(ISNUMBER(S79),S79,0))*IF(ISNUMBER(S82),S82,0)*S87</f>
        <v>0</v>
      </c>
      <c r="S53" s="228">
        <f>(IF(ISNUMBER(S76),S76,0)-IF(ISNUMBER(S80),S80,0)-IF(ISNUMBER(S81),S81,0))*IF(ISNUMBER(S83),S83,0)*S88</f>
        <v>0</v>
      </c>
      <c r="T53" s="658"/>
      <c r="U53" s="226">
        <f>(V53+W53)</f>
        <v>0</v>
      </c>
      <c r="V53" s="227">
        <f>(IF(ISNUMBER(W69),W69,0)-IF(ISNUMBER(W76),W76,0)-IF(ISNUMBER(W79),W79,0))*IF(ISNUMBER(W82),W82,0)*W87</f>
        <v>0</v>
      </c>
      <c r="W53" s="228">
        <f>(IF(ISNUMBER(W76),W76,0)-IF(ISNUMBER(W80),W80,0)-IF(ISNUMBER(W81),W81,0))*IF(ISNUMBER(W83),W83,0)*W88</f>
        <v>0</v>
      </c>
      <c r="X53" s="658"/>
      <c r="Y53" s="226">
        <f>(Z53+AA53)</f>
        <v>0</v>
      </c>
      <c r="Z53" s="227">
        <f>(IF(ISNUMBER(AA69),AA69,0)-IF(ISNUMBER(AA76),AA76,0)-IF(ISNUMBER(AA79),AA79,0))*IF(ISNUMBER(AA82),AA82,0)*AA87</f>
        <v>0</v>
      </c>
      <c r="AA53" s="228">
        <f>(IF(ISNUMBER(AA76),AA76,0)-IF(ISNUMBER(AA80),AA80,0)-IF(ISNUMBER(AA81),AA81,0))*IF(ISNUMBER(AA83),AA83,0)*AA88</f>
        <v>0</v>
      </c>
      <c r="AB53" s="658"/>
      <c r="AC53" s="226">
        <f>(AD53+AE53)</f>
        <v>0</v>
      </c>
      <c r="AD53" s="227">
        <f>(IF(ISNUMBER(AE69),AE69,0)-IF(ISNUMBER(AE76),AE76,0)-IF(ISNUMBER(AE79),AE79,0))*IF(ISNUMBER(AE82),AE82,0)*AE87</f>
        <v>0</v>
      </c>
      <c r="AE53" s="228">
        <f>(IF(ISNUMBER(AE76),AE76,0)-IF(ISNUMBER(AE80),AE80,0)-IF(ISNUMBER(AE81),AE81,0))*IF(ISNUMBER(AE83),AE83,0)*AE88</f>
        <v>0</v>
      </c>
      <c r="AF53" s="658"/>
      <c r="AG53" s="226">
        <f>(AH53+AI53)</f>
        <v>0</v>
      </c>
      <c r="AH53" s="227">
        <f>(IF(ISNUMBER(AI69),AI69,0)-IF(ISNUMBER(AI76),AI76,0)-IF(ISNUMBER(AI79),AI79,0))*IF(ISNUMBER(AI82),AI82,0)*AI87</f>
        <v>0</v>
      </c>
      <c r="AI53" s="228">
        <f>(IF(ISNUMBER(AI76),AI76,0)-IF(ISNUMBER(AI80),AI80,0)-IF(ISNUMBER(AI81),AI81,0))*IF(ISNUMBER(AI83),AI83,0)*AI88</f>
        <v>0</v>
      </c>
      <c r="AJ53" s="658"/>
      <c r="AK53" s="226">
        <f>(AL53+AM53)</f>
        <v>0</v>
      </c>
      <c r="AL53" s="227">
        <f>(IF(ISNUMBER(AM69),AM69,0)-IF(ISNUMBER(AM76),AM76,0)-IF(ISNUMBER(AM79),AM79,0))*IF(ISNUMBER(AM82),AM82,0)*AM87</f>
        <v>0</v>
      </c>
      <c r="AM53" s="228">
        <f>(IF(ISNUMBER(AM76),AM76,0)-IF(ISNUMBER(AM80),AM80,0)-IF(ISNUMBER(AM81),AM81,0))*IF(ISNUMBER(AM83),AM83,0)*AM88</f>
        <v>0</v>
      </c>
      <c r="AN53" s="658"/>
      <c r="AO53" s="226">
        <f>(AP53+AQ53)</f>
        <v>0</v>
      </c>
      <c r="AP53" s="227">
        <f>(IF(ISNUMBER(AQ69),AQ69,0)-IF(ISNUMBER(AQ76),AQ76,0)-IF(ISNUMBER(AQ79),AQ79,0))*IF(ISNUMBER(AQ82),AQ82,0)*AQ87</f>
        <v>0</v>
      </c>
      <c r="AQ53" s="228">
        <f>(IF(ISNUMBER(AQ76),AQ76,0)-IF(ISNUMBER(AQ80),AQ80,0)-IF(ISNUMBER(AQ81),AQ81,0))*IF(ISNUMBER(AQ83),AQ83,0)*AQ88</f>
        <v>0</v>
      </c>
      <c r="AR53" s="658"/>
      <c r="AS53" s="226">
        <f>(AT53+AU53)</f>
        <v>0</v>
      </c>
      <c r="AT53" s="227">
        <f>(IF(ISNUMBER(AU69),AU69,0)-IF(ISNUMBER(AU76),AU76,0)-IF(ISNUMBER(AU79),AU79,0))*IF(ISNUMBER(AU82),AU82,0)*AU87</f>
        <v>0</v>
      </c>
      <c r="AU53" s="228">
        <f>(IF(ISNUMBER(AU76),AU76,0)-IF(ISNUMBER(AU80),AU80,0)-IF(ISNUMBER(AU81),AU81,0))*IF(ISNUMBER(AU83),AU83,0)*AU88</f>
        <v>0</v>
      </c>
      <c r="AV53" s="658"/>
      <c r="AW53" s="226">
        <f>(AX53+AY53)</f>
        <v>0</v>
      </c>
      <c r="AX53" s="227">
        <f>(IF(ISNUMBER(AY69),AY69,0)-IF(ISNUMBER(AY76),AY76,0)-IF(ISNUMBER(AY79),AY79,0))*IF(ISNUMBER(AY82),AY82,0)*AY87</f>
        <v>0</v>
      </c>
      <c r="AY53" s="228">
        <f>(IF(ISNUMBER(AY76),AY76,0)-IF(ISNUMBER(AY80),AY80,0)-IF(ISNUMBER(AY81),AY81,0))*IF(ISNUMBER(AY83),AY83,0)*AY88</f>
        <v>0</v>
      </c>
      <c r="AZ53" s="658"/>
      <c r="BA53" s="226">
        <f>(BB53+BC53)</f>
        <v>0</v>
      </c>
      <c r="BB53" s="227">
        <f>(IF(ISNUMBER(BC69),BC69,0)-IF(ISNUMBER(BC76),BC76,0)-IF(ISNUMBER(BC79),BC79,0))*IF(ISNUMBER(BC82),BC82,0)*BC87</f>
        <v>0</v>
      </c>
      <c r="BC53" s="228">
        <f>(IF(ISNUMBER(BC76),BC76,0)-IF(ISNUMBER(BC80),BC80,0)-IF(ISNUMBER(BC81),BC81,0))*IF(ISNUMBER(BC83),BC83,0)*BC88</f>
        <v>0</v>
      </c>
      <c r="BD53" s="658"/>
      <c r="BE53" s="226">
        <f>(BF53+BG53)</f>
        <v>0</v>
      </c>
      <c r="BF53" s="227">
        <f>(IF(ISNUMBER(BG69),BG69,0)-IF(ISNUMBER(BG76),BG76,0)-IF(ISNUMBER(BG79),BG79,0))*IF(ISNUMBER(BG82),BG82,0)*BG87</f>
        <v>0</v>
      </c>
      <c r="BG53" s="228">
        <f>(IF(ISNUMBER(BG76),BG76,0)-IF(ISNUMBER(BG80),BG80,0)-IF(ISNUMBER(BG81),BG81,0))*IF(ISNUMBER(BG83),BG83,0)*BG88</f>
        <v>0</v>
      </c>
      <c r="BH53" s="658"/>
      <c r="BI53" s="226">
        <f>(BJ53+BK53)</f>
        <v>0</v>
      </c>
      <c r="BJ53" s="227">
        <f>(IF(ISNUMBER(BK69),BK69,0)-IF(ISNUMBER(BK76),BK76,0)-IF(ISNUMBER(BK79),BK79,0))*IF(ISNUMBER(BK82),BK82,0)*BK87</f>
        <v>0</v>
      </c>
      <c r="BK53" s="228">
        <f>(IF(ISNUMBER(BK76),BK76,0)-IF(ISNUMBER(BK80),BK80,0)-IF(ISNUMBER(BK81),BK81,0))*IF(ISNUMBER(BK83),BK83,0)*BK88</f>
        <v>0</v>
      </c>
      <c r="BL53" s="658"/>
      <c r="BM53" s="226">
        <f>(BN53+BO53)</f>
        <v>0</v>
      </c>
      <c r="BN53" s="227">
        <f>(IF(ISNUMBER(BO69),BO69,0)-IF(ISNUMBER(BO76),BO76,0)-IF(ISNUMBER(BO79),BO79,0))*IF(ISNUMBER(BO82),BO82,0)*BO87</f>
        <v>0</v>
      </c>
      <c r="BO53" s="228">
        <f>(IF(ISNUMBER(BO76),BO76,0)-IF(ISNUMBER(BO80),BO80,0)-IF(ISNUMBER(BO81),BO81,0))*IF(ISNUMBER(BO83),BO83,0)*BO88</f>
        <v>0</v>
      </c>
      <c r="BP53" s="658"/>
      <c r="BQ53" s="226">
        <f>(BR53+BS53)</f>
        <v>0</v>
      </c>
      <c r="BR53" s="227">
        <f>(IF(ISNUMBER(BS69),BS69,0)-IF(ISNUMBER(BS76),BS76,0)-IF(ISNUMBER(BS79),BS79,0))*IF(ISNUMBER(BS82),BS82,0)*BS87</f>
        <v>0</v>
      </c>
      <c r="BS53" s="228">
        <f>(IF(ISNUMBER(BS76),BS76,0)-IF(ISNUMBER(BS80),BS80,0)-IF(ISNUMBER(BS81),BS81,0))*IF(ISNUMBER(BS83),BS83,0)*BS88</f>
        <v>0</v>
      </c>
      <c r="BT53" s="658"/>
      <c r="BU53" s="226">
        <f>(BV53+BW53)</f>
        <v>0</v>
      </c>
      <c r="BV53" s="227">
        <f>(IF(ISNUMBER(BW69),BW69,0)-IF(ISNUMBER(BW76),BW76,0)-IF(ISNUMBER(BW79),BW79,0))*IF(ISNUMBER(BW82),BW82,0)*BW87</f>
        <v>0</v>
      </c>
      <c r="BW53" s="228">
        <f>(IF(ISNUMBER(BW76),BW76,0)-IF(ISNUMBER(BW80),BW80,0)-IF(ISNUMBER(BW81),BW81,0))*IF(ISNUMBER(BW83),BW83,0)*BW88</f>
        <v>0</v>
      </c>
      <c r="BX53" s="658"/>
      <c r="BY53" s="226">
        <f>(BZ53+CA53)</f>
        <v>0</v>
      </c>
      <c r="BZ53" s="227">
        <f>(IF(ISNUMBER(CA69),CA69,0)-IF(ISNUMBER(CA76),CA76,0)-IF(ISNUMBER(CA79),CA79,0))*IF(ISNUMBER(CA82),CA82,0)*CA87</f>
        <v>0</v>
      </c>
      <c r="CA53" s="228">
        <f>(IF(ISNUMBER(CA76),CA76,0)-IF(ISNUMBER(CA80),CA80,0)-IF(ISNUMBER(CA81),CA81,0))*IF(ISNUMBER(CA83),CA83,0)*CA88</f>
        <v>0</v>
      </c>
      <c r="CB53" s="658"/>
      <c r="CC53" s="226">
        <f>(CD53+CE53)</f>
        <v>0</v>
      </c>
      <c r="CD53" s="227">
        <f>(IF(ISNUMBER(CE69),CE69,0)-IF(ISNUMBER(CE76),CE76,0)-IF(ISNUMBER(CE79),CE79,0))*IF(ISNUMBER(CE82),CE82,0)*CE87</f>
        <v>0</v>
      </c>
      <c r="CE53" s="228">
        <f>(IF(ISNUMBER(CE76),CE76,0)-IF(ISNUMBER(CE80),CE80,0)-IF(ISNUMBER(CE81),CE81,0))*IF(ISNUMBER(CE83),CE83,0)*CE88</f>
        <v>0</v>
      </c>
      <c r="CF53" s="658"/>
      <c r="CG53" s="226">
        <f>(CH53+CI53)</f>
        <v>0</v>
      </c>
      <c r="CH53" s="227">
        <f>(IF(ISNUMBER(CI69),CI69,0)-IF(ISNUMBER(CI76),CI76,0)-IF(ISNUMBER(CI79),CI79,0))*IF(ISNUMBER(CI82),CI82,0)*CI87</f>
        <v>0</v>
      </c>
      <c r="CI53" s="228">
        <f>(IF(ISNUMBER(CI76),CI76,0)-IF(ISNUMBER(CI80),CI80,0)-IF(ISNUMBER(CI81),CI81,0))*IF(ISNUMBER(CI83),CI83,0)*CI88</f>
        <v>0</v>
      </c>
      <c r="CJ53" s="658"/>
      <c r="CK53" s="226">
        <f>(CL53+CM53)</f>
        <v>0</v>
      </c>
      <c r="CL53" s="227">
        <f>(IF(ISNUMBER(CM69),CM69,0)-IF(ISNUMBER(CM76),CM76,0)-IF(ISNUMBER(CM79),CM79,0))*IF(ISNUMBER(CM82),CM82,0)*CM87</f>
        <v>0</v>
      </c>
      <c r="CM53" s="228">
        <f>(IF(ISNUMBER(CM76),CM76,0)-IF(ISNUMBER(CM80),CM80,0)-IF(ISNUMBER(CM81),CM81,0))*IF(ISNUMBER(CM83),CM83,0)*CM88</f>
        <v>0</v>
      </c>
      <c r="CN53" s="658"/>
      <c r="CO53" s="226">
        <f>(CP53+CQ53)</f>
        <v>0</v>
      </c>
      <c r="CP53" s="227">
        <f>(IF(ISNUMBER(CQ69),CQ69,0)-IF(ISNUMBER(CQ76),CQ76,0)-IF(ISNUMBER(CQ79),CQ79,0))*IF(ISNUMBER(CQ82),CQ82,0)*CQ87</f>
        <v>0</v>
      </c>
      <c r="CQ53" s="228">
        <f>(IF(ISNUMBER(CQ76),CQ76,0)-IF(ISNUMBER(CQ80),CQ80,0)-IF(ISNUMBER(CQ81),CQ81,0))*IF(ISNUMBER(CQ83),CQ83,0)*CQ88</f>
        <v>0</v>
      </c>
      <c r="CR53" s="658"/>
      <c r="CS53" s="226">
        <f>(CT53+CU53)</f>
        <v>0</v>
      </c>
      <c r="CT53" s="227">
        <f>(IF(ISNUMBER(CU69),CU69,0)-IF(ISNUMBER(CU76),CU76,0)-IF(ISNUMBER(CU79),CU79,0))*IF(ISNUMBER(CU82),CU82,0)*CU87</f>
        <v>0</v>
      </c>
      <c r="CU53" s="228">
        <f>(IF(ISNUMBER(CU76),CU76,0)-IF(ISNUMBER(CU80),CU80,0)-IF(ISNUMBER(CU81),CU81,0))*IF(ISNUMBER(CU83),CU83,0)*CU88</f>
        <v>0</v>
      </c>
      <c r="CV53" s="658"/>
      <c r="CW53" s="226">
        <f>(CX53+CY53)</f>
        <v>0</v>
      </c>
      <c r="CX53" s="227">
        <f>(IF(ISNUMBER(CY69),CY69,0)-IF(ISNUMBER(CY76),CY76,0)-IF(ISNUMBER(CY79),CY79,0))*IF(ISNUMBER(CY82),CY82,0)*CY87</f>
        <v>0</v>
      </c>
      <c r="CY53" s="228">
        <f>(IF(ISNUMBER(CY76),CY76,0)-IF(ISNUMBER(CY80),CY80,0)-IF(ISNUMBER(CY81),CY81,0))*IF(ISNUMBER(CY83),CY83,0)*CY88</f>
        <v>0</v>
      </c>
      <c r="CZ53" s="658"/>
      <c r="DA53" s="226">
        <f>(DB53+DC53)</f>
        <v>0</v>
      </c>
      <c r="DB53" s="227">
        <f>(IF(ISNUMBER(DC69),DC69,0)-IF(ISNUMBER(DC76),DC76,0)-IF(ISNUMBER(DC79),DC79,0))*IF(ISNUMBER(DC82),DC82,0)*DC87</f>
        <v>0</v>
      </c>
      <c r="DC53" s="228">
        <f>(IF(ISNUMBER(DC76),DC76,0)-IF(ISNUMBER(DC80),DC80,0)-IF(ISNUMBER(DC81),DC81,0))*IF(ISNUMBER(DC83),DC83,0)*DC88</f>
        <v>0</v>
      </c>
      <c r="DD53" s="658"/>
      <c r="DE53" s="226">
        <f>(DF53+DG53)</f>
        <v>0</v>
      </c>
      <c r="DF53" s="227">
        <f>(IF(ISNUMBER(DG69),DG69,0)-IF(ISNUMBER(DG76),DG76,0)-IF(ISNUMBER(DG79),DG79,0))*IF(ISNUMBER(DG82),DG82,0)*DG87</f>
        <v>0</v>
      </c>
      <c r="DG53" s="228">
        <f>(IF(ISNUMBER(DG76),DG76,0)-IF(ISNUMBER(DG80),DG80,0)-IF(ISNUMBER(DG81),DG81,0))*IF(ISNUMBER(DG83),DG83,0)*DG88</f>
        <v>0</v>
      </c>
      <c r="DH53" s="658"/>
      <c r="DI53" s="226">
        <f>(DJ53+DK53)</f>
        <v>0</v>
      </c>
      <c r="DJ53" s="227">
        <f>(IF(ISNUMBER(DK69),DK69,0)-IF(ISNUMBER(DK76),DK76,0)-IF(ISNUMBER(DK79),DK79,0))*IF(ISNUMBER(DK82),DK82,0)*DK87</f>
        <v>0</v>
      </c>
      <c r="DK53" s="228">
        <f>(IF(ISNUMBER(DK76),DK76,0)-IF(ISNUMBER(DK80),DK80,0)-IF(ISNUMBER(DK81),DK81,0))*IF(ISNUMBER(DK83),DK83,0)*DK88</f>
        <v>0</v>
      </c>
      <c r="DL53" s="658"/>
      <c r="DM53" s="226">
        <f>(DN53+DO53)</f>
        <v>0</v>
      </c>
      <c r="DN53" s="227">
        <f>(IF(ISNUMBER(DO69),DO69,0)-IF(ISNUMBER(DO76),DO76,0)-IF(ISNUMBER(DO79),DO79,0))*IF(ISNUMBER(DO82),DO82,0)*DO87</f>
        <v>0</v>
      </c>
      <c r="DO53" s="228">
        <f>(IF(ISNUMBER(DO76),DO76,0)-IF(ISNUMBER(DO80),DO80,0)-IF(ISNUMBER(DO81),DO81,0))*IF(ISNUMBER(DO83),DO83,0)*DO88</f>
        <v>0</v>
      </c>
      <c r="DP53" s="658"/>
      <c r="DQ53" s="226">
        <f>(DR53+DS53)</f>
        <v>0</v>
      </c>
      <c r="DR53" s="227">
        <f>(IF(ISNUMBER(DS69),DS69,0)-IF(ISNUMBER(DS76),DS76,0)-IF(ISNUMBER(DS79),DS79,0))*IF(ISNUMBER(DS82),DS82,0)*DS87</f>
        <v>0</v>
      </c>
      <c r="DS53" s="228">
        <f>(IF(ISNUMBER(DS76),DS76,0)-IF(ISNUMBER(DS80),DS80,0)-IF(ISNUMBER(DS81),DS81,0))*IF(ISNUMBER(DS83),DS83,0)*DS88</f>
        <v>0</v>
      </c>
      <c r="DT53" s="658"/>
      <c r="DU53" s="226">
        <f>(DV53+DW53)</f>
        <v>0</v>
      </c>
      <c r="DV53" s="227">
        <f>(IF(ISNUMBER(DW69),DW69,0)-IF(ISNUMBER(DW76),DW76,0)-IF(ISNUMBER(DW79),DW79,0))*IF(ISNUMBER(DW82),DW82,0)*DW87</f>
        <v>0</v>
      </c>
      <c r="DW53" s="228">
        <f>(IF(ISNUMBER(DW76),DW76,0)-IF(ISNUMBER(DW80),DW80,0)-IF(ISNUMBER(DW81),DW81,0))*IF(ISNUMBER(DW83),DW83,0)*DW88</f>
        <v>0</v>
      </c>
      <c r="DX53" s="658"/>
      <c r="DY53" s="226">
        <f>(DZ53+EA53)</f>
        <v>0</v>
      </c>
      <c r="DZ53" s="227">
        <f>(IF(ISNUMBER(EA69),EA69,0)-IF(ISNUMBER(EA76),EA76,0)-IF(ISNUMBER(EA79),EA79,0))*IF(ISNUMBER(EA82),EA82,0)*EA87</f>
        <v>0</v>
      </c>
      <c r="EA53" s="228">
        <f>(IF(ISNUMBER(EA76),EA76,0)-IF(ISNUMBER(EA80),EA80,0)-IF(ISNUMBER(EA81),EA81,0))*IF(ISNUMBER(EA83),EA83,0)*EA88</f>
        <v>0</v>
      </c>
      <c r="EB53" s="658"/>
      <c r="EC53" s="226">
        <f>(ED53+EE53)</f>
        <v>0</v>
      </c>
      <c r="ED53" s="227">
        <f>(IF(ISNUMBER(EE69),EE69,0)-IF(ISNUMBER(EE76),EE76,0)-IF(ISNUMBER(EE79),EE79,0))*IF(ISNUMBER(EE82),EE82,0)*EE87</f>
        <v>0</v>
      </c>
      <c r="EE53" s="228">
        <f>(IF(ISNUMBER(EE76),EE76,0)-IF(ISNUMBER(EE80),EE80,0)-IF(ISNUMBER(EE81),EE81,0))*IF(ISNUMBER(EE83),EE83,0)*EE88</f>
        <v>0</v>
      </c>
      <c r="EF53" s="658"/>
      <c r="EG53" s="226">
        <f>(EH53+EI53)</f>
        <v>0</v>
      </c>
      <c r="EH53" s="227">
        <f>(IF(ISNUMBER(EI69),EI69,0)-IF(ISNUMBER(EI76),EI76,0)-IF(ISNUMBER(EI79),EI79,0))*IF(ISNUMBER(EI82),EI82,0)*EI87</f>
        <v>0</v>
      </c>
      <c r="EI53" s="228">
        <f>(IF(ISNUMBER(EI76),EI76,0)-IF(ISNUMBER(EI80),EI80,0)-IF(ISNUMBER(EI81),EI81,0))*IF(ISNUMBER(EI83),EI83,0)*EI88</f>
        <v>0</v>
      </c>
      <c r="EJ53" s="658"/>
      <c r="EK53" s="226">
        <f>(EL53+EM53)</f>
        <v>0</v>
      </c>
      <c r="EL53" s="227">
        <f>(IF(ISNUMBER(EM69),EM69,0)-IF(ISNUMBER(EM76),EM76,0)-IF(ISNUMBER(EM79),EM79,0))*IF(ISNUMBER(EM82),EM82,0)*EM87</f>
        <v>0</v>
      </c>
      <c r="EM53" s="228">
        <f>(IF(ISNUMBER(EM76),EM76,0)-IF(ISNUMBER(EM80),EM80,0)-IF(ISNUMBER(EM81),EM81,0))*IF(ISNUMBER(EM83),EM83,0)*EM88</f>
        <v>0</v>
      </c>
      <c r="EN53" s="658"/>
      <c r="EO53" s="226">
        <f>(EP53+EQ53)</f>
        <v>0</v>
      </c>
      <c r="EP53" s="227">
        <f>(IF(ISNUMBER(EQ69),EQ69,0)-IF(ISNUMBER(EQ76),EQ76,0)-IF(ISNUMBER(EQ79),EQ79,0))*IF(ISNUMBER(EQ82),EQ82,0)*EQ87</f>
        <v>0</v>
      </c>
      <c r="EQ53" s="228">
        <f>(IF(ISNUMBER(EQ76),EQ76,0)-IF(ISNUMBER(EQ80),EQ80,0)-IF(ISNUMBER(EQ81),EQ81,0))*IF(ISNUMBER(EQ83),EQ83,0)*EQ88</f>
        <v>0</v>
      </c>
      <c r="ER53" s="658"/>
      <c r="ES53" s="226">
        <f>(ET53+EU53)</f>
        <v>0</v>
      </c>
      <c r="ET53" s="227">
        <f>(IF(ISNUMBER(EU69),EU69,0)-IF(ISNUMBER(EU76),EU76,0)-IF(ISNUMBER(EU79),EU79,0))*IF(ISNUMBER(EU82),EU82,0)*EU87</f>
        <v>0</v>
      </c>
      <c r="EU53" s="228">
        <f>(IF(ISNUMBER(EU76),EU76,0)-IF(ISNUMBER(EU80),EU80,0)-IF(ISNUMBER(EU81),EU81,0))*IF(ISNUMBER(EU83),EU83,0)*EU88</f>
        <v>0</v>
      </c>
      <c r="EV53" s="658"/>
      <c r="EW53" s="226">
        <f>(EX53+EY53)</f>
        <v>0</v>
      </c>
      <c r="EX53" s="227">
        <f>(IF(ISNUMBER(EY69),EY69,0)-IF(ISNUMBER(EY76),EY76,0)-IF(ISNUMBER(EY79),EY79,0))*IF(ISNUMBER(EY82),EY82,0)*EY87</f>
        <v>0</v>
      </c>
      <c r="EY53" s="228">
        <f>(IF(ISNUMBER(EY76),EY76,0)-IF(ISNUMBER(EY80),EY80,0)-IF(ISNUMBER(EY81),EY81,0))*IF(ISNUMBER(EY83),EY83,0)*EY88</f>
        <v>0</v>
      </c>
      <c r="EZ53" s="658"/>
      <c r="FA53" s="226">
        <f>(FB53+FC53)</f>
        <v>0</v>
      </c>
      <c r="FB53" s="227">
        <f>(IF(ISNUMBER(FC69),FC69,0)-IF(ISNUMBER(FC76),FC76,0)-IF(ISNUMBER(FC79),FC79,0))*IF(ISNUMBER(FC82),FC82,0)*FC87</f>
        <v>0</v>
      </c>
      <c r="FC53" s="228">
        <f>(IF(ISNUMBER(FC76),FC76,0)-IF(ISNUMBER(FC80),FC80,0)-IF(ISNUMBER(FC81),FC81,0))*IF(ISNUMBER(FC83),FC83,0)*FC88</f>
        <v>0</v>
      </c>
      <c r="FD53" s="658"/>
      <c r="FE53" s="226">
        <f>(FF53+FG53)</f>
        <v>0</v>
      </c>
      <c r="FF53" s="227">
        <f>(IF(ISNUMBER(FG69),FG69,0)-IF(ISNUMBER(FG76),FG76,0)-IF(ISNUMBER(FG79),FG79,0))*IF(ISNUMBER(FG82),FG82,0)*FG87</f>
        <v>0</v>
      </c>
      <c r="FG53" s="228">
        <f>(IF(ISNUMBER(FG76),FG76,0)-IF(ISNUMBER(FG80),FG80,0)-IF(ISNUMBER(FG81),FG81,0))*IF(ISNUMBER(FG83),FG83,0)*FG88</f>
        <v>0</v>
      </c>
      <c r="FH53" s="658"/>
      <c r="FI53" s="226">
        <f>(FJ53+FK53)</f>
        <v>0</v>
      </c>
      <c r="FJ53" s="227">
        <f>(IF(ISNUMBER(FK69),FK69,0)-IF(ISNUMBER(FK76),FK76,0)-IF(ISNUMBER(FK79),FK79,0))*IF(ISNUMBER(FK82),FK82,0)*FK87</f>
        <v>0</v>
      </c>
      <c r="FK53" s="228">
        <f>(IF(ISNUMBER(FK76),FK76,0)-IF(ISNUMBER(FK80),FK80,0)-IF(ISNUMBER(FK81),FK81,0))*IF(ISNUMBER(FK83),FK83,0)*FK88</f>
        <v>0</v>
      </c>
      <c r="FL53" s="658"/>
      <c r="FM53" s="226">
        <f>(FN53+FO53)</f>
        <v>0</v>
      </c>
      <c r="FN53" s="227">
        <f>(IF(ISNUMBER(FO69),FO69,0)-IF(ISNUMBER(FO76),FO76,0)-IF(ISNUMBER(FO79),FO79,0))*IF(ISNUMBER(FO82),FO82,0)*FO87</f>
        <v>0</v>
      </c>
      <c r="FO53" s="228">
        <f>(IF(ISNUMBER(FO76),FO76,0)-IF(ISNUMBER(FO80),FO80,0)-IF(ISNUMBER(FO81),FO81,0))*IF(ISNUMBER(FO83),FO83,0)*FO88</f>
        <v>0</v>
      </c>
      <c r="FP53" s="658"/>
      <c r="FQ53" s="226">
        <f>(FR53+FS53)</f>
        <v>0</v>
      </c>
      <c r="FR53" s="227">
        <f>(IF(ISNUMBER(FS69),FS69,0)-IF(ISNUMBER(FS76),FS76,0)-IF(ISNUMBER(FS79),FS79,0))*IF(ISNUMBER(FS82),FS82,0)*FS87</f>
        <v>0</v>
      </c>
      <c r="FS53" s="228">
        <f>(IF(ISNUMBER(FS76),FS76,0)-IF(ISNUMBER(FS80),FS80,0)-IF(ISNUMBER(FS81),FS81,0))*IF(ISNUMBER(FS83),FS83,0)*FS88</f>
        <v>0</v>
      </c>
      <c r="FT53" s="658"/>
      <c r="FU53" s="226">
        <f>(FV53+FW53)</f>
        <v>0</v>
      </c>
      <c r="FV53" s="227">
        <f>(IF(ISNUMBER(FW69),FW69,0)-IF(ISNUMBER(FW76),FW76,0)-IF(ISNUMBER(FW79),FW79,0))*IF(ISNUMBER(FW82),FW82,0)*FW87</f>
        <v>0</v>
      </c>
      <c r="FW53" s="228">
        <f>(IF(ISNUMBER(FW76),FW76,0)-IF(ISNUMBER(FW80),FW80,0)-IF(ISNUMBER(FW81),FW81,0))*IF(ISNUMBER(FW83),FW83,0)*FW88</f>
        <v>0</v>
      </c>
      <c r="FX53" s="658"/>
      <c r="FY53" s="226">
        <f>(FZ53+GA53)</f>
        <v>0</v>
      </c>
      <c r="FZ53" s="227">
        <f>(IF(ISNUMBER(GA69),GA69,0)-IF(ISNUMBER(GA76),GA76,0)-IF(ISNUMBER(GA79),GA79,0))*IF(ISNUMBER(GA82),GA82,0)*GA87</f>
        <v>0</v>
      </c>
      <c r="GA53" s="228">
        <f>(IF(ISNUMBER(GA76),GA76,0)-IF(ISNUMBER(GA80),GA80,0)-IF(ISNUMBER(GA81),GA81,0))*IF(ISNUMBER(GA83),GA83,0)*GA88</f>
        <v>0</v>
      </c>
      <c r="GB53" s="658"/>
      <c r="GC53" s="226">
        <f>(GD53+GE53)</f>
        <v>0</v>
      </c>
      <c r="GD53" s="227">
        <f>(IF(ISNUMBER(GE69),GE69,0)-IF(ISNUMBER(GE76),GE76,0)-IF(ISNUMBER(GE79),GE79,0))*IF(ISNUMBER(GE82),GE82,0)*GE87</f>
        <v>0</v>
      </c>
      <c r="GE53" s="228">
        <f>(IF(ISNUMBER(GE76),GE76,0)-IF(ISNUMBER(GE80),GE80,0)-IF(ISNUMBER(GE81),GE81,0))*IF(ISNUMBER(GE83),GE83,0)*GE88</f>
        <v>0</v>
      </c>
      <c r="GF53" s="658"/>
      <c r="GG53" s="226">
        <f>(GH53+GI53)</f>
        <v>0</v>
      </c>
      <c r="GH53" s="227">
        <f>(IF(ISNUMBER(GI69),GI69,0)-IF(ISNUMBER(GI76),GI76,0)-IF(ISNUMBER(GI79),GI79,0))*IF(ISNUMBER(GI82),GI82,0)*GI87</f>
        <v>0</v>
      </c>
      <c r="GI53" s="228">
        <f>(IF(ISNUMBER(GI76),GI76,0)-IF(ISNUMBER(GI80),GI80,0)-IF(ISNUMBER(GI81),GI81,0))*IF(ISNUMBER(GI83),GI83,0)*GI88</f>
        <v>0</v>
      </c>
      <c r="GJ53" s="658"/>
      <c r="GK53" s="226">
        <f>(GL53+GM53)</f>
        <v>0</v>
      </c>
      <c r="GL53" s="227">
        <f>(IF(ISNUMBER(GM69),GM69,0)-IF(ISNUMBER(GM76),GM76,0)-IF(ISNUMBER(GM79),GM79,0))*IF(ISNUMBER(GM82),GM82,0)*GM87</f>
        <v>0</v>
      </c>
      <c r="GM53" s="228">
        <f>(IF(ISNUMBER(GM76),GM76,0)-IF(ISNUMBER(GM80),GM80,0)-IF(ISNUMBER(GM81),GM81,0))*IF(ISNUMBER(GM83),GM83,0)*GM88</f>
        <v>0</v>
      </c>
      <c r="GN53" s="658"/>
      <c r="GO53" s="226">
        <f>(GP53+GQ53)</f>
        <v>0</v>
      </c>
      <c r="GP53" s="227">
        <f>(IF(ISNUMBER(GQ69),GQ69,0)-IF(ISNUMBER(GQ76),GQ76,0)-IF(ISNUMBER(GQ79),GQ79,0))*IF(ISNUMBER(GQ82),GQ82,0)*GQ87</f>
        <v>0</v>
      </c>
      <c r="GQ53" s="228">
        <f>(IF(ISNUMBER(GQ76),GQ76,0)-IF(ISNUMBER(GQ80),GQ80,0)-IF(ISNUMBER(GQ81),GQ81,0))*IF(ISNUMBER(GQ83),GQ83,0)*GQ88</f>
        <v>0</v>
      </c>
      <c r="GR53" s="658"/>
      <c r="GS53" s="226">
        <f>(GT53+GU53)</f>
        <v>0</v>
      </c>
      <c r="GT53" s="227">
        <f>(IF(ISNUMBER(GU69),GU69,0)-IF(ISNUMBER(GU76),GU76,0)-IF(ISNUMBER(GU79),GU79,0))*IF(ISNUMBER(GU82),GU82,0)*GU87</f>
        <v>0</v>
      </c>
      <c r="GU53" s="228">
        <f>(IF(ISNUMBER(GU76),GU76,0)-IF(ISNUMBER(GU80),GU80,0)-IF(ISNUMBER(GU81),GU81,0))*IF(ISNUMBER(GU83),GU83,0)*GU88</f>
        <v>0</v>
      </c>
      <c r="GV53" s="658"/>
      <c r="GW53" s="226">
        <f>(GX53+GY53)</f>
        <v>0</v>
      </c>
      <c r="GX53" s="227">
        <f>(IF(ISNUMBER(GY69),GY69,0)-IF(ISNUMBER(GY76),GY76,0)-IF(ISNUMBER(GY79),GY79,0))*IF(ISNUMBER(GY82),GY82,0)*GY87</f>
        <v>0</v>
      </c>
      <c r="GY53" s="228">
        <f>(IF(ISNUMBER(GY76),GY76,0)-IF(ISNUMBER(GY80),GY80,0)-IF(ISNUMBER(GY81),GY81,0))*IF(ISNUMBER(GY83),GY83,0)*GY88</f>
        <v>0</v>
      </c>
      <c r="GZ53" s="658"/>
      <c r="HA53" s="226">
        <f>(HB53+HC53)</f>
        <v>0</v>
      </c>
      <c r="HB53" s="227">
        <f>(IF(ISNUMBER(HC69),HC69,0)-IF(ISNUMBER(HC76),HC76,0)-IF(ISNUMBER(HC79),HC79,0))*IF(ISNUMBER(HC82),HC82,0)*HC87</f>
        <v>0</v>
      </c>
      <c r="HC53" s="228">
        <f>(IF(ISNUMBER(HC76),HC76,0)-IF(ISNUMBER(HC80),HC80,0)-IF(ISNUMBER(HC81),HC81,0))*IF(ISNUMBER(HC83),HC83,0)*HC88</f>
        <v>0</v>
      </c>
      <c r="HD53" s="658"/>
      <c r="HE53" s="226">
        <f>(HF53+HG53)</f>
        <v>0</v>
      </c>
      <c r="HF53" s="227">
        <f>(IF(ISNUMBER(HG69),HG69,0)-IF(ISNUMBER(HG76),HG76,0)-IF(ISNUMBER(HG79),HG79,0))*IF(ISNUMBER(HG82),HG82,0)*HG87</f>
        <v>0</v>
      </c>
      <c r="HG53" s="228">
        <f>(IF(ISNUMBER(HG76),HG76,0)-IF(ISNUMBER(HG80),HG80,0)-IF(ISNUMBER(HG81),HG81,0))*IF(ISNUMBER(HG83),HG83,0)*HG88</f>
        <v>0</v>
      </c>
      <c r="HH53" s="658"/>
      <c r="HI53" s="226">
        <f>(HJ53+HK53)</f>
        <v>0</v>
      </c>
      <c r="HJ53" s="227">
        <f>(IF(ISNUMBER(HK69),HK69,0)-IF(ISNUMBER(HK76),HK76,0)-IF(ISNUMBER(HK79),HK79,0))*IF(ISNUMBER(HK82),HK82,0)*HK87</f>
        <v>0</v>
      </c>
      <c r="HK53" s="228">
        <f>(IF(ISNUMBER(HK76),HK76,0)-IF(ISNUMBER(HK80),HK80,0)-IF(ISNUMBER(HK81),HK81,0))*IF(ISNUMBER(HK83),HK83,0)*HK88</f>
        <v>0</v>
      </c>
      <c r="HL53" s="658"/>
      <c r="HM53" s="226">
        <f>(HN53+HO53)</f>
        <v>0</v>
      </c>
      <c r="HN53" s="227">
        <f>(IF(ISNUMBER(HO69),HO69,0)-IF(ISNUMBER(HO76),HO76,0)-IF(ISNUMBER(HO79),HO79,0))*IF(ISNUMBER(HO82),HO82,0)*HO87</f>
        <v>0</v>
      </c>
      <c r="HO53" s="228">
        <f>(IF(ISNUMBER(HO76),HO76,0)-IF(ISNUMBER(HO80),HO80,0)-IF(ISNUMBER(HO81),HO81,0))*IF(ISNUMBER(HO83),HO83,0)*HO88</f>
        <v>0</v>
      </c>
      <c r="HP53" s="658"/>
      <c r="HQ53" s="226">
        <f>(HR53+HS53)</f>
        <v>0</v>
      </c>
      <c r="HR53" s="227">
        <f>(IF(ISNUMBER(HS69),HS69,0)-IF(ISNUMBER(HS76),HS76,0)-IF(ISNUMBER(HS79),HS79,0))*IF(ISNUMBER(HS82),HS82,0)*HS87</f>
        <v>0</v>
      </c>
      <c r="HS53" s="228">
        <f>(IF(ISNUMBER(HS76),HS76,0)-IF(ISNUMBER(HS80),HS80,0)-IF(ISNUMBER(HS81),HS81,0))*IF(ISNUMBER(HS83),HS83,0)*HS88</f>
        <v>0</v>
      </c>
      <c r="HT53" s="658"/>
      <c r="HU53" s="226">
        <f>(HV53+HW53)</f>
        <v>0</v>
      </c>
      <c r="HV53" s="227">
        <f>(IF(ISNUMBER(HW69),HW69,0)-IF(ISNUMBER(HW76),HW76,0)-IF(ISNUMBER(HW79),HW79,0))*IF(ISNUMBER(HW82),HW82,0)*HW87</f>
        <v>0</v>
      </c>
      <c r="HW53" s="228">
        <f>(IF(ISNUMBER(HW76),HW76,0)-IF(ISNUMBER(HW80),HW80,0)-IF(ISNUMBER(HW81),HW81,0))*IF(ISNUMBER(HW83),HW83,0)*HW88</f>
        <v>0</v>
      </c>
      <c r="HX53" s="658"/>
      <c r="HY53" s="226">
        <f>(HZ53+IA53)</f>
        <v>0</v>
      </c>
      <c r="HZ53" s="227">
        <f>(IF(ISNUMBER(IA69),IA69,0)-IF(ISNUMBER(IA76),IA76,0)-IF(ISNUMBER(IA79),IA79,0))*IF(ISNUMBER(IA82),IA82,0)*IA87</f>
        <v>0</v>
      </c>
      <c r="IA53" s="228">
        <f>(IF(ISNUMBER(IA76),IA76,0)-IF(ISNUMBER(IA80),IA80,0)-IF(ISNUMBER(IA81),IA81,0))*IF(ISNUMBER(IA83),IA83,0)*IA88</f>
        <v>0</v>
      </c>
      <c r="IB53" s="658"/>
      <c r="IC53" s="226">
        <f>(ID53+IE53)</f>
        <v>0</v>
      </c>
      <c r="ID53" s="227">
        <f>(IF(ISNUMBER(IE69),IE69,0)-IF(ISNUMBER(IE76),IE76,0)-IF(ISNUMBER(IE79),IE79,0))*IF(ISNUMBER(IE82),IE82,0)*IE87</f>
        <v>0</v>
      </c>
      <c r="IE53" s="228">
        <f>(IF(ISNUMBER(IE76),IE76,0)-IF(ISNUMBER(IE80),IE80,0)-IF(ISNUMBER(IE81),IE81,0))*IF(ISNUMBER(IE83),IE83,0)*IE88</f>
        <v>0</v>
      </c>
      <c r="IF53" s="658"/>
      <c r="IG53" s="226">
        <f>(IH53+II53)</f>
        <v>0</v>
      </c>
      <c r="IH53" s="227">
        <f>(IF(ISNUMBER(II69),II69,0)-IF(ISNUMBER(II76),II76,0)-IF(ISNUMBER(II79),II79,0))*IF(ISNUMBER(II82),II82,0)*II87</f>
        <v>0</v>
      </c>
      <c r="II53" s="228">
        <f>(IF(ISNUMBER(II76),II76,0)-IF(ISNUMBER(II80),II80,0)-IF(ISNUMBER(II81),II81,0))*IF(ISNUMBER(II83),II83,0)*II88</f>
        <v>0</v>
      </c>
      <c r="IJ53" s="658"/>
      <c r="IK53" s="226">
        <f>(IL53+IM53)</f>
        <v>0</v>
      </c>
      <c r="IL53" s="227">
        <f>(IF(ISNUMBER(IM69),IM69,0)-IF(ISNUMBER(IM76),IM76,0)-IF(ISNUMBER(IM79),IM79,0))*IF(ISNUMBER(IM82),IM82,0)*IM87</f>
        <v>0</v>
      </c>
      <c r="IM53" s="228">
        <f>(IF(ISNUMBER(IM76),IM76,0)-IF(ISNUMBER(IM80),IM80,0)-IF(ISNUMBER(IM81),IM81,0))*IF(ISNUMBER(IM83),IM83,0)*IM88</f>
        <v>0</v>
      </c>
      <c r="IN53" s="658"/>
      <c r="IO53" s="226">
        <f>(IP53+IQ53)</f>
        <v>0</v>
      </c>
      <c r="IP53" s="227">
        <f>(IF(ISNUMBER(IQ69),IQ69,0)-IF(ISNUMBER(IQ76),IQ76,0)-IF(ISNUMBER(IQ79),IQ79,0))*IF(ISNUMBER(IQ82),IQ82,0)*IQ87</f>
        <v>0</v>
      </c>
      <c r="IQ53" s="228">
        <f>(IF(ISNUMBER(IQ76),IQ76,0)-IF(ISNUMBER(IQ80),IQ80,0)-IF(ISNUMBER(IQ81),IQ81,0))*IF(ISNUMBER(IQ83),IQ83,0)*IQ88</f>
        <v>0</v>
      </c>
      <c r="IR53" s="658"/>
      <c r="IS53" s="226">
        <f>(IT53+IU53)</f>
        <v>0</v>
      </c>
      <c r="IT53" s="227">
        <f>(IF(ISNUMBER(IU69),IU69,0)-IF(ISNUMBER(IU76),IU76,0)-IF(ISNUMBER(IU79),IU79,0))*IF(ISNUMBER(IU82),IU82,0)*IU87</f>
        <v>0</v>
      </c>
      <c r="IU53" s="228">
        <f>(IF(ISNUMBER(IU76),IU76,0)-IF(ISNUMBER(IU80),IU80,0)-IF(ISNUMBER(IU81),IU81,0))*IF(ISNUMBER(IU83),IU83,0)*IU88</f>
        <v>0</v>
      </c>
      <c r="IV53" s="658"/>
      <c r="IW53" s="226">
        <f>(IX53+IY53)</f>
        <v>0</v>
      </c>
      <c r="IX53" s="227">
        <f>(IF(ISNUMBER(IY69),IY69,0)-IF(ISNUMBER(IY76),IY76,0)-IF(ISNUMBER(IY79),IY79,0))*IF(ISNUMBER(IY82),IY82,0)*IY87</f>
        <v>0</v>
      </c>
      <c r="IY53" s="228">
        <f>(IF(ISNUMBER(IY76),IY76,0)-IF(ISNUMBER(IY80),IY80,0)-IF(ISNUMBER(IY81),IY81,0))*IF(ISNUMBER(IY83),IY83,0)*IY88</f>
        <v>0</v>
      </c>
    </row>
    <row r="54" spans="2:259" ht="30.15" hidden="1" customHeight="1" x14ac:dyDescent="0.35">
      <c r="B54" s="455"/>
      <c r="C54" s="455"/>
      <c r="D54" s="455"/>
      <c r="E54" s="455"/>
      <c r="F54" s="420"/>
      <c r="G54" s="396"/>
      <c r="H54" s="445"/>
      <c r="I54" s="230"/>
      <c r="J54" s="231"/>
      <c r="K54" s="232"/>
      <c r="L54" s="426"/>
      <c r="M54" s="230"/>
      <c r="N54" s="231"/>
      <c r="O54" s="232"/>
      <c r="P54" s="426"/>
      <c r="Q54" s="230"/>
      <c r="R54" s="231"/>
      <c r="S54" s="232"/>
      <c r="T54" s="426"/>
      <c r="U54" s="230"/>
      <c r="V54" s="231"/>
      <c r="W54" s="232"/>
      <c r="X54" s="426"/>
      <c r="Y54" s="230"/>
      <c r="Z54" s="231"/>
      <c r="AA54" s="232"/>
      <c r="AB54" s="426"/>
      <c r="AC54" s="230"/>
      <c r="AD54" s="231"/>
      <c r="AE54" s="232"/>
      <c r="AF54" s="426"/>
      <c r="AG54" s="230"/>
      <c r="AH54" s="231"/>
      <c r="AI54" s="232"/>
      <c r="AJ54" s="426"/>
      <c r="AK54" s="230"/>
      <c r="AL54" s="231"/>
      <c r="AM54" s="232"/>
      <c r="AN54" s="426"/>
      <c r="AO54" s="230"/>
      <c r="AP54" s="231"/>
      <c r="AQ54" s="232"/>
      <c r="AR54" s="426"/>
      <c r="AS54" s="230"/>
      <c r="AT54" s="231"/>
      <c r="AU54" s="232"/>
      <c r="AV54" s="426"/>
      <c r="AW54" s="230"/>
      <c r="AX54" s="231"/>
      <c r="AY54" s="232"/>
      <c r="AZ54" s="426"/>
      <c r="BA54" s="230"/>
      <c r="BB54" s="231"/>
      <c r="BC54" s="232"/>
      <c r="BD54" s="426"/>
      <c r="BE54" s="230"/>
      <c r="BF54" s="231"/>
      <c r="BG54" s="232"/>
      <c r="BH54" s="426"/>
      <c r="BI54" s="230"/>
      <c r="BJ54" s="231"/>
      <c r="BK54" s="232"/>
      <c r="BL54" s="426"/>
      <c r="BM54" s="230"/>
      <c r="BN54" s="231"/>
      <c r="BO54" s="232"/>
      <c r="BP54" s="426"/>
      <c r="BQ54" s="230"/>
      <c r="BR54" s="231"/>
      <c r="BS54" s="232"/>
      <c r="BT54" s="426"/>
      <c r="BU54" s="230"/>
      <c r="BV54" s="231"/>
      <c r="BW54" s="232"/>
      <c r="BX54" s="426"/>
      <c r="BY54" s="230"/>
      <c r="BZ54" s="231"/>
      <c r="CA54" s="232"/>
      <c r="CB54" s="426"/>
      <c r="CC54" s="230"/>
      <c r="CD54" s="231"/>
      <c r="CE54" s="232"/>
      <c r="CF54" s="426"/>
      <c r="CG54" s="230"/>
      <c r="CH54" s="231"/>
      <c r="CI54" s="232"/>
      <c r="CJ54" s="426"/>
      <c r="CK54" s="230"/>
      <c r="CL54" s="231"/>
      <c r="CM54" s="232"/>
      <c r="CN54" s="426"/>
      <c r="CO54" s="230"/>
      <c r="CP54" s="231"/>
      <c r="CQ54" s="232"/>
      <c r="CR54" s="426"/>
      <c r="CS54" s="230"/>
      <c r="CT54" s="231"/>
      <c r="CU54" s="232"/>
      <c r="CV54" s="426"/>
      <c r="CW54" s="230"/>
      <c r="CX54" s="231"/>
      <c r="CY54" s="232"/>
      <c r="CZ54" s="426"/>
      <c r="DA54" s="230"/>
      <c r="DB54" s="231"/>
      <c r="DC54" s="232"/>
      <c r="DD54" s="426"/>
      <c r="DE54" s="230"/>
      <c r="DF54" s="231"/>
      <c r="DG54" s="232"/>
      <c r="DH54" s="426"/>
      <c r="DI54" s="230"/>
      <c r="DJ54" s="231"/>
      <c r="DK54" s="232"/>
      <c r="DL54" s="426"/>
      <c r="DM54" s="230"/>
      <c r="DN54" s="231"/>
      <c r="DO54" s="232"/>
      <c r="DP54" s="426"/>
      <c r="DQ54" s="230"/>
      <c r="DR54" s="231"/>
      <c r="DS54" s="232"/>
      <c r="DT54" s="426"/>
      <c r="DU54" s="230"/>
      <c r="DV54" s="231"/>
      <c r="DW54" s="232"/>
      <c r="DX54" s="426"/>
      <c r="DY54" s="230"/>
      <c r="DZ54" s="231"/>
      <c r="EA54" s="232"/>
      <c r="EB54" s="426"/>
      <c r="EC54" s="230"/>
      <c r="ED54" s="231"/>
      <c r="EE54" s="232"/>
      <c r="EF54" s="426"/>
      <c r="EG54" s="230"/>
      <c r="EH54" s="231"/>
      <c r="EI54" s="232"/>
      <c r="EJ54" s="426"/>
      <c r="EK54" s="230"/>
      <c r="EL54" s="231"/>
      <c r="EM54" s="232"/>
      <c r="EN54" s="426"/>
      <c r="EO54" s="230"/>
      <c r="EP54" s="231"/>
      <c r="EQ54" s="232"/>
      <c r="ER54" s="426"/>
      <c r="ES54" s="230"/>
      <c r="ET54" s="231"/>
      <c r="EU54" s="232"/>
      <c r="EV54" s="426"/>
      <c r="EW54" s="230"/>
      <c r="EX54" s="231"/>
      <c r="EY54" s="232"/>
      <c r="EZ54" s="426"/>
      <c r="FA54" s="230"/>
      <c r="FB54" s="231"/>
      <c r="FC54" s="232"/>
      <c r="FD54" s="426"/>
      <c r="FE54" s="230"/>
      <c r="FF54" s="231"/>
      <c r="FG54" s="232"/>
      <c r="FH54" s="426"/>
      <c r="FI54" s="230"/>
      <c r="FJ54" s="231"/>
      <c r="FK54" s="232"/>
      <c r="FL54" s="426"/>
      <c r="FM54" s="230"/>
      <c r="FN54" s="231"/>
      <c r="FO54" s="232"/>
      <c r="FP54" s="426"/>
      <c r="FQ54" s="230"/>
      <c r="FR54" s="231"/>
      <c r="FS54" s="232"/>
      <c r="FT54" s="426"/>
      <c r="FU54" s="230"/>
      <c r="FV54" s="231"/>
      <c r="FW54" s="232"/>
      <c r="FX54" s="426"/>
      <c r="FY54" s="230"/>
      <c r="FZ54" s="231"/>
      <c r="GA54" s="232"/>
      <c r="GB54" s="426"/>
      <c r="GC54" s="230"/>
      <c r="GD54" s="231"/>
      <c r="GE54" s="232"/>
      <c r="GF54" s="426"/>
      <c r="GG54" s="230"/>
      <c r="GH54" s="231"/>
      <c r="GI54" s="232"/>
      <c r="GJ54" s="426"/>
      <c r="GK54" s="230"/>
      <c r="GL54" s="231"/>
      <c r="GM54" s="232"/>
      <c r="GN54" s="426"/>
      <c r="GO54" s="230"/>
      <c r="GP54" s="231"/>
      <c r="GQ54" s="232"/>
      <c r="GR54" s="426"/>
      <c r="GS54" s="230"/>
      <c r="GT54" s="231"/>
      <c r="GU54" s="232"/>
      <c r="GV54" s="426"/>
      <c r="GW54" s="230"/>
      <c r="GX54" s="231"/>
      <c r="GY54" s="232"/>
      <c r="GZ54" s="426"/>
      <c r="HA54" s="230"/>
      <c r="HB54" s="231"/>
      <c r="HC54" s="232"/>
      <c r="HD54" s="426"/>
      <c r="HE54" s="230"/>
      <c r="HF54" s="231"/>
      <c r="HG54" s="232"/>
      <c r="HH54" s="426"/>
      <c r="HI54" s="230"/>
      <c r="HJ54" s="231"/>
      <c r="HK54" s="232"/>
      <c r="HL54" s="426"/>
      <c r="HM54" s="230"/>
      <c r="HN54" s="231"/>
      <c r="HO54" s="232"/>
      <c r="HP54" s="426"/>
      <c r="HQ54" s="230"/>
      <c r="HR54" s="231"/>
      <c r="HS54" s="232"/>
      <c r="HT54" s="426"/>
      <c r="HU54" s="230"/>
      <c r="HV54" s="231"/>
      <c r="HW54" s="232"/>
      <c r="HX54" s="426"/>
      <c r="HY54" s="230"/>
      <c r="HZ54" s="231"/>
      <c r="IA54" s="232"/>
      <c r="IB54" s="426"/>
      <c r="IC54" s="230"/>
      <c r="ID54" s="231"/>
      <c r="IE54" s="232"/>
      <c r="IF54" s="426"/>
      <c r="IG54" s="230"/>
      <c r="IH54" s="231"/>
      <c r="II54" s="232"/>
      <c r="IJ54" s="426"/>
      <c r="IK54" s="230"/>
      <c r="IL54" s="231"/>
      <c r="IM54" s="232"/>
      <c r="IN54" s="426"/>
      <c r="IO54" s="230"/>
      <c r="IP54" s="231"/>
      <c r="IQ54" s="232"/>
      <c r="IR54" s="426"/>
      <c r="IS54" s="230"/>
      <c r="IT54" s="231"/>
      <c r="IU54" s="232"/>
      <c r="IV54" s="426"/>
      <c r="IW54" s="230"/>
      <c r="IX54" s="231"/>
      <c r="IY54" s="232"/>
    </row>
    <row r="55" spans="2:259" ht="30.15" hidden="1" customHeight="1" x14ac:dyDescent="0.45">
      <c r="B55" s="455"/>
      <c r="C55" s="455"/>
      <c r="D55" s="455"/>
      <c r="E55" s="455"/>
      <c r="F55" s="420"/>
      <c r="G55" s="396"/>
      <c r="H55" s="446" t="s">
        <v>103</v>
      </c>
      <c r="I55" s="226">
        <f>IF(J65=1,IF(ISERROR(I57/I53),I53,IF(I57/I53&lt;=0.75,I53,I57*1/0.75)),I53)</f>
        <v>0</v>
      </c>
      <c r="J55" s="234" t="s">
        <v>25</v>
      </c>
      <c r="K55" s="235"/>
      <c r="L55" s="233" t="s">
        <v>103</v>
      </c>
      <c r="M55" s="226">
        <f>IF(N65=1,IF(ISERROR(M57/M53),M53,IF(M57/M53&lt;=0.75,M53,M57*1/0.75)),M53)</f>
        <v>0</v>
      </c>
      <c r="N55" s="234" t="s">
        <v>25</v>
      </c>
      <c r="O55" s="235"/>
      <c r="P55" s="233" t="s">
        <v>103</v>
      </c>
      <c r="Q55" s="226">
        <f>IF(R65=1,IF(ISERROR(Q57/Q53),Q53,IF(Q57/Q53&lt;=0.75,Q53,Q57*1/0.75)),Q53)</f>
        <v>0</v>
      </c>
      <c r="R55" s="234" t="s">
        <v>25</v>
      </c>
      <c r="S55" s="235"/>
      <c r="T55" s="233" t="s">
        <v>103</v>
      </c>
      <c r="U55" s="226">
        <f>IF(V65=1,IF(ISERROR(U57/U53),U53,IF(U57/U53&lt;=0.75,U53,U57*1/0.75)),U53)</f>
        <v>0</v>
      </c>
      <c r="V55" s="234" t="s">
        <v>25</v>
      </c>
      <c r="W55" s="235"/>
      <c r="X55" s="233" t="s">
        <v>103</v>
      </c>
      <c r="Y55" s="226">
        <f>IF(Z65=1,IF(ISERROR(Y57/Y53),Y53,IF(Y57/Y53&lt;=0.75,Y53,Y57*1/0.75)),Y53)</f>
        <v>0</v>
      </c>
      <c r="Z55" s="234" t="s">
        <v>25</v>
      </c>
      <c r="AA55" s="235"/>
      <c r="AB55" s="233" t="s">
        <v>103</v>
      </c>
      <c r="AC55" s="226">
        <f>IF(AD65=1,IF(ISERROR(AC57/AC53),AC53,IF(AC57/AC53&lt;=0.75,AC53,AC57*1/0.75)),AC53)</f>
        <v>0</v>
      </c>
      <c r="AD55" s="234" t="s">
        <v>25</v>
      </c>
      <c r="AE55" s="235"/>
      <c r="AF55" s="233" t="s">
        <v>103</v>
      </c>
      <c r="AG55" s="226">
        <f>IF(AH65=1,IF(ISERROR(AG57/AG53),AG53,IF(AG57/AG53&lt;=0.75,AG53,AG57*1/0.75)),AG53)</f>
        <v>0</v>
      </c>
      <c r="AH55" s="234" t="s">
        <v>25</v>
      </c>
      <c r="AI55" s="235"/>
      <c r="AJ55" s="233" t="s">
        <v>103</v>
      </c>
      <c r="AK55" s="226">
        <f>IF(AL65=1,IF(ISERROR(AK57/AK53),AK53,IF(AK57/AK53&lt;=0.75,AK53,AK57*1/0.75)),AK53)</f>
        <v>0</v>
      </c>
      <c r="AL55" s="234" t="s">
        <v>25</v>
      </c>
      <c r="AM55" s="235"/>
      <c r="AN55" s="233" t="s">
        <v>103</v>
      </c>
      <c r="AO55" s="226">
        <f>IF(AP65=1,IF(ISERROR(AO57/AO53),AO53,IF(AO57/AO53&lt;=0.75,AO53,AO57*1/0.75)),AO53)</f>
        <v>0</v>
      </c>
      <c r="AP55" s="234" t="s">
        <v>25</v>
      </c>
      <c r="AQ55" s="235"/>
      <c r="AR55" s="233" t="s">
        <v>103</v>
      </c>
      <c r="AS55" s="226">
        <f>IF(AT65=1,IF(ISERROR(AS57/AS53),AS53,IF(AS57/AS53&lt;=0.75,AS53,AS57*1/0.75)),AS53)</f>
        <v>0</v>
      </c>
      <c r="AT55" s="234" t="s">
        <v>25</v>
      </c>
      <c r="AU55" s="235"/>
      <c r="AV55" s="233" t="s">
        <v>103</v>
      </c>
      <c r="AW55" s="226">
        <f>IF(AX65=1,IF(ISERROR(AW57/AW53),AW53,IF(AW57/AW53&lt;=0.75,AW53,AW57*1/0.75)),AW53)</f>
        <v>0</v>
      </c>
      <c r="AX55" s="234" t="s">
        <v>25</v>
      </c>
      <c r="AY55" s="235"/>
      <c r="AZ55" s="233" t="s">
        <v>103</v>
      </c>
      <c r="BA55" s="226">
        <f>IF(BB65=1,IF(ISERROR(BA57/BA53),BA53,IF(BA57/BA53&lt;=0.75,BA53,BA57*1/0.75)),BA53)</f>
        <v>0</v>
      </c>
      <c r="BB55" s="234" t="s">
        <v>25</v>
      </c>
      <c r="BC55" s="235"/>
      <c r="BD55" s="233" t="s">
        <v>103</v>
      </c>
      <c r="BE55" s="226">
        <f>IF(BF65=1,IF(ISERROR(BE57/BE53),BE53,IF(BE57/BE53&lt;=0.75,BE53,BE57*1/0.75)),BE53)</f>
        <v>0</v>
      </c>
      <c r="BF55" s="234" t="s">
        <v>25</v>
      </c>
      <c r="BG55" s="235"/>
      <c r="BH55" s="233" t="s">
        <v>103</v>
      </c>
      <c r="BI55" s="226">
        <f>IF(BJ65=1,IF(ISERROR(BI57/BI53),BI53,IF(BI57/BI53&lt;=0.75,BI53,BI57*1/0.75)),BI53)</f>
        <v>0</v>
      </c>
      <c r="BJ55" s="234" t="s">
        <v>25</v>
      </c>
      <c r="BK55" s="235"/>
      <c r="BL55" s="233" t="s">
        <v>103</v>
      </c>
      <c r="BM55" s="226">
        <f>IF(BN65=1,IF(ISERROR(BM57/BM53),BM53,IF(BM57/BM53&lt;=0.75,BM53,BM57*1/0.75)),BM53)</f>
        <v>0</v>
      </c>
      <c r="BN55" s="234" t="s">
        <v>25</v>
      </c>
      <c r="BO55" s="235"/>
      <c r="BP55" s="233" t="s">
        <v>103</v>
      </c>
      <c r="BQ55" s="226">
        <f>IF(BR65=1,IF(ISERROR(BQ57/BQ53),BQ53,IF(BQ57/BQ53&lt;=0.75,BQ53,BQ57*1/0.75)),BQ53)</f>
        <v>0</v>
      </c>
      <c r="BR55" s="234" t="s">
        <v>25</v>
      </c>
      <c r="BS55" s="235"/>
      <c r="BT55" s="233" t="s">
        <v>103</v>
      </c>
      <c r="BU55" s="226">
        <f>IF(BV65=1,IF(ISERROR(BU57/BU53),BU53,IF(BU57/BU53&lt;=0.75,BU53,BU57*1/0.75)),BU53)</f>
        <v>0</v>
      </c>
      <c r="BV55" s="234" t="s">
        <v>25</v>
      </c>
      <c r="BW55" s="235"/>
      <c r="BX55" s="233" t="s">
        <v>103</v>
      </c>
      <c r="BY55" s="226">
        <f>IF(BZ65=1,IF(ISERROR(BY57/BY53),BY53,IF(BY57/BY53&lt;=0.75,BY53,BY57*1/0.75)),BY53)</f>
        <v>0</v>
      </c>
      <c r="BZ55" s="234" t="s">
        <v>25</v>
      </c>
      <c r="CA55" s="235"/>
      <c r="CB55" s="233" t="s">
        <v>103</v>
      </c>
      <c r="CC55" s="226">
        <f>IF(CD65=1,IF(ISERROR(CC57/CC53),CC53,IF(CC57/CC53&lt;=0.75,CC53,CC57*1/0.75)),CC53)</f>
        <v>0</v>
      </c>
      <c r="CD55" s="234" t="s">
        <v>25</v>
      </c>
      <c r="CE55" s="235"/>
      <c r="CF55" s="233" t="s">
        <v>103</v>
      </c>
      <c r="CG55" s="226">
        <f>IF(CH65=1,IF(ISERROR(CG57/CG53),CG53,IF(CG57/CG53&lt;=0.75,CG53,CG57*1/0.75)),CG53)</f>
        <v>0</v>
      </c>
      <c r="CH55" s="234" t="s">
        <v>25</v>
      </c>
      <c r="CI55" s="235"/>
      <c r="CJ55" s="233" t="s">
        <v>103</v>
      </c>
      <c r="CK55" s="226">
        <f>IF(CL65=1,IF(ISERROR(CK57/CK53),CK53,IF(CK57/CK53&lt;=0.75,CK53,CK57*1/0.75)),CK53)</f>
        <v>0</v>
      </c>
      <c r="CL55" s="234" t="s">
        <v>25</v>
      </c>
      <c r="CM55" s="235"/>
      <c r="CN55" s="233" t="s">
        <v>103</v>
      </c>
      <c r="CO55" s="226">
        <f>IF(CP65=1,IF(ISERROR(CO57/CO53),CO53,IF(CO57/CO53&lt;=0.75,CO53,CO57*1/0.75)),CO53)</f>
        <v>0</v>
      </c>
      <c r="CP55" s="234" t="s">
        <v>25</v>
      </c>
      <c r="CQ55" s="235"/>
      <c r="CR55" s="233" t="s">
        <v>103</v>
      </c>
      <c r="CS55" s="226">
        <f>IF(CT65=1,IF(ISERROR(CS57/CS53),CS53,IF(CS57/CS53&lt;=0.75,CS53,CS57*1/0.75)),CS53)</f>
        <v>0</v>
      </c>
      <c r="CT55" s="234" t="s">
        <v>25</v>
      </c>
      <c r="CU55" s="235"/>
      <c r="CV55" s="233" t="s">
        <v>103</v>
      </c>
      <c r="CW55" s="226">
        <f>IF(CX65=1,IF(ISERROR(CW57/CW53),CW53,IF(CW57/CW53&lt;=0.75,CW53,CW57*1/0.75)),CW53)</f>
        <v>0</v>
      </c>
      <c r="CX55" s="234" t="s">
        <v>25</v>
      </c>
      <c r="CY55" s="235"/>
      <c r="CZ55" s="233" t="s">
        <v>103</v>
      </c>
      <c r="DA55" s="226">
        <f>IF(DB65=1,IF(ISERROR(DA57/DA53),DA53,IF(DA57/DA53&lt;=0.75,DA53,DA57*1/0.75)),DA53)</f>
        <v>0</v>
      </c>
      <c r="DB55" s="234" t="s">
        <v>25</v>
      </c>
      <c r="DC55" s="235"/>
      <c r="DD55" s="233" t="s">
        <v>103</v>
      </c>
      <c r="DE55" s="226">
        <f>IF(DF65=1,IF(ISERROR(DE57/DE53),DE53,IF(DE57/DE53&lt;=0.75,DE53,DE57*1/0.75)),DE53)</f>
        <v>0</v>
      </c>
      <c r="DF55" s="234" t="s">
        <v>25</v>
      </c>
      <c r="DG55" s="235"/>
      <c r="DH55" s="233" t="s">
        <v>103</v>
      </c>
      <c r="DI55" s="226">
        <f>IF(DJ65=1,IF(ISERROR(DI57/DI53),DI53,IF(DI57/DI53&lt;=0.75,DI53,DI57*1/0.75)),DI53)</f>
        <v>0</v>
      </c>
      <c r="DJ55" s="234" t="s">
        <v>25</v>
      </c>
      <c r="DK55" s="235"/>
      <c r="DL55" s="233" t="s">
        <v>103</v>
      </c>
      <c r="DM55" s="226">
        <f>IF(DN65=1,IF(ISERROR(DM57/DM53),DM53,IF(DM57/DM53&lt;=0.75,DM53,DM57*1/0.75)),DM53)</f>
        <v>0</v>
      </c>
      <c r="DN55" s="234" t="s">
        <v>25</v>
      </c>
      <c r="DO55" s="235"/>
      <c r="DP55" s="233" t="s">
        <v>103</v>
      </c>
      <c r="DQ55" s="226">
        <f>IF(DR65=1,IF(ISERROR(DQ57/DQ53),DQ53,IF(DQ57/DQ53&lt;=0.75,DQ53,DQ57*1/0.75)),DQ53)</f>
        <v>0</v>
      </c>
      <c r="DR55" s="234" t="s">
        <v>25</v>
      </c>
      <c r="DS55" s="235"/>
      <c r="DT55" s="233" t="s">
        <v>103</v>
      </c>
      <c r="DU55" s="226">
        <f>IF(DV65=1,IF(ISERROR(DU57/DU53),DU53,IF(DU57/DU53&lt;=0.75,DU53,DU57*1/0.75)),DU53)</f>
        <v>0</v>
      </c>
      <c r="DV55" s="234" t="s">
        <v>25</v>
      </c>
      <c r="DW55" s="235"/>
      <c r="DX55" s="233" t="s">
        <v>103</v>
      </c>
      <c r="DY55" s="226">
        <f>IF(DZ65=1,IF(ISERROR(DY57/DY53),DY53,IF(DY57/DY53&lt;=0.75,DY53,DY57*1/0.75)),DY53)</f>
        <v>0</v>
      </c>
      <c r="DZ55" s="234" t="s">
        <v>25</v>
      </c>
      <c r="EA55" s="235"/>
      <c r="EB55" s="233" t="s">
        <v>103</v>
      </c>
      <c r="EC55" s="226">
        <f>IF(ED65=1,IF(ISERROR(EC57/EC53),EC53,IF(EC57/EC53&lt;=0.75,EC53,EC57*1/0.75)),EC53)</f>
        <v>0</v>
      </c>
      <c r="ED55" s="234" t="s">
        <v>25</v>
      </c>
      <c r="EE55" s="235"/>
      <c r="EF55" s="233" t="s">
        <v>103</v>
      </c>
      <c r="EG55" s="226">
        <f>IF(EH65=1,IF(ISERROR(EG57/EG53),EG53,IF(EG57/EG53&lt;=0.75,EG53,EG57*1/0.75)),EG53)</f>
        <v>0</v>
      </c>
      <c r="EH55" s="234" t="s">
        <v>25</v>
      </c>
      <c r="EI55" s="235"/>
      <c r="EJ55" s="233" t="s">
        <v>103</v>
      </c>
      <c r="EK55" s="226">
        <f>IF(EL65=1,IF(ISERROR(EK57/EK53),EK53,IF(EK57/EK53&lt;=0.75,EK53,EK57*1/0.75)),EK53)</f>
        <v>0</v>
      </c>
      <c r="EL55" s="234" t="s">
        <v>25</v>
      </c>
      <c r="EM55" s="235"/>
      <c r="EN55" s="233" t="s">
        <v>103</v>
      </c>
      <c r="EO55" s="226">
        <f>IF(EP65=1,IF(ISERROR(EO57/EO53),EO53,IF(EO57/EO53&lt;=0.75,EO53,EO57*1/0.75)),EO53)</f>
        <v>0</v>
      </c>
      <c r="EP55" s="234" t="s">
        <v>25</v>
      </c>
      <c r="EQ55" s="235"/>
      <c r="ER55" s="233" t="s">
        <v>103</v>
      </c>
      <c r="ES55" s="226">
        <f>IF(ET65=1,IF(ISERROR(ES57/ES53),ES53,IF(ES57/ES53&lt;=0.75,ES53,ES57*1/0.75)),ES53)</f>
        <v>0</v>
      </c>
      <c r="ET55" s="234" t="s">
        <v>25</v>
      </c>
      <c r="EU55" s="235"/>
      <c r="EV55" s="233" t="s">
        <v>103</v>
      </c>
      <c r="EW55" s="226">
        <f>IF(EX65=1,IF(ISERROR(EW57/EW53),EW53,IF(EW57/EW53&lt;=0.75,EW53,EW57*1/0.75)),EW53)</f>
        <v>0</v>
      </c>
      <c r="EX55" s="234" t="s">
        <v>25</v>
      </c>
      <c r="EY55" s="235"/>
      <c r="EZ55" s="233" t="s">
        <v>103</v>
      </c>
      <c r="FA55" s="226">
        <f>IF(FB65=1,IF(ISERROR(FA57/FA53),FA53,IF(FA57/FA53&lt;=0.75,FA53,FA57*1/0.75)),FA53)</f>
        <v>0</v>
      </c>
      <c r="FB55" s="234" t="s">
        <v>25</v>
      </c>
      <c r="FC55" s="235"/>
      <c r="FD55" s="233" t="s">
        <v>103</v>
      </c>
      <c r="FE55" s="226">
        <f>IF(FF65=1,IF(ISERROR(FE57/FE53),FE53,IF(FE57/FE53&lt;=0.75,FE53,FE57*1/0.75)),FE53)</f>
        <v>0</v>
      </c>
      <c r="FF55" s="234" t="s">
        <v>25</v>
      </c>
      <c r="FG55" s="235"/>
      <c r="FH55" s="233" t="s">
        <v>103</v>
      </c>
      <c r="FI55" s="226">
        <f>IF(FJ65=1,IF(ISERROR(FI57/FI53),FI53,IF(FI57/FI53&lt;=0.75,FI53,FI57*1/0.75)),FI53)</f>
        <v>0</v>
      </c>
      <c r="FJ55" s="234" t="s">
        <v>25</v>
      </c>
      <c r="FK55" s="235"/>
      <c r="FL55" s="233" t="s">
        <v>103</v>
      </c>
      <c r="FM55" s="226">
        <f>IF(FN65=1,IF(ISERROR(FM57/FM53),FM53,IF(FM57/FM53&lt;=0.75,FM53,FM57*1/0.75)),FM53)</f>
        <v>0</v>
      </c>
      <c r="FN55" s="234" t="s">
        <v>25</v>
      </c>
      <c r="FO55" s="235"/>
      <c r="FP55" s="233" t="s">
        <v>103</v>
      </c>
      <c r="FQ55" s="226">
        <f>IF(FR65=1,IF(ISERROR(FQ57/FQ53),FQ53,IF(FQ57/FQ53&lt;=0.75,FQ53,FQ57*1/0.75)),FQ53)</f>
        <v>0</v>
      </c>
      <c r="FR55" s="234" t="s">
        <v>25</v>
      </c>
      <c r="FS55" s="235"/>
      <c r="FT55" s="233" t="s">
        <v>103</v>
      </c>
      <c r="FU55" s="226">
        <f>IF(FV65=1,IF(ISERROR(FU57/FU53),FU53,IF(FU57/FU53&lt;=0.75,FU53,FU57*1/0.75)),FU53)</f>
        <v>0</v>
      </c>
      <c r="FV55" s="234" t="s">
        <v>25</v>
      </c>
      <c r="FW55" s="235"/>
      <c r="FX55" s="233" t="s">
        <v>103</v>
      </c>
      <c r="FY55" s="226">
        <f>IF(FZ65=1,IF(ISERROR(FY57/FY53),FY53,IF(FY57/FY53&lt;=0.75,FY53,FY57*1/0.75)),FY53)</f>
        <v>0</v>
      </c>
      <c r="FZ55" s="234" t="s">
        <v>25</v>
      </c>
      <c r="GA55" s="235"/>
      <c r="GB55" s="233" t="s">
        <v>103</v>
      </c>
      <c r="GC55" s="226">
        <f>IF(GD65=1,IF(ISERROR(GC57/GC53),GC53,IF(GC57/GC53&lt;=0.75,GC53,GC57*1/0.75)),GC53)</f>
        <v>0</v>
      </c>
      <c r="GD55" s="234" t="s">
        <v>25</v>
      </c>
      <c r="GE55" s="235"/>
      <c r="GF55" s="233" t="s">
        <v>103</v>
      </c>
      <c r="GG55" s="226">
        <f>IF(GH65=1,IF(ISERROR(GG57/GG53),GG53,IF(GG57/GG53&lt;=0.75,GG53,GG57*1/0.75)),GG53)</f>
        <v>0</v>
      </c>
      <c r="GH55" s="234" t="s">
        <v>25</v>
      </c>
      <c r="GI55" s="235"/>
      <c r="GJ55" s="233" t="s">
        <v>103</v>
      </c>
      <c r="GK55" s="226">
        <f>IF(GL65=1,IF(ISERROR(GK57/GK53),GK53,IF(GK57/GK53&lt;=0.75,GK53,GK57*1/0.75)),GK53)</f>
        <v>0</v>
      </c>
      <c r="GL55" s="234" t="s">
        <v>25</v>
      </c>
      <c r="GM55" s="235"/>
      <c r="GN55" s="233" t="s">
        <v>103</v>
      </c>
      <c r="GO55" s="226">
        <f>IF(GP65=1,IF(ISERROR(GO57/GO53),GO53,IF(GO57/GO53&lt;=0.75,GO53,GO57*1/0.75)),GO53)</f>
        <v>0</v>
      </c>
      <c r="GP55" s="234" t="s">
        <v>25</v>
      </c>
      <c r="GQ55" s="235"/>
      <c r="GR55" s="233" t="s">
        <v>103</v>
      </c>
      <c r="GS55" s="226">
        <f>IF(GT65=1,IF(ISERROR(GS57/GS53),GS53,IF(GS57/GS53&lt;=0.75,GS53,GS57*1/0.75)),GS53)</f>
        <v>0</v>
      </c>
      <c r="GT55" s="234" t="s">
        <v>25</v>
      </c>
      <c r="GU55" s="235"/>
      <c r="GV55" s="233" t="s">
        <v>103</v>
      </c>
      <c r="GW55" s="226">
        <f>IF(GX65=1,IF(ISERROR(GW57/GW53),GW53,IF(GW57/GW53&lt;=0.75,GW53,GW57*1/0.75)),GW53)</f>
        <v>0</v>
      </c>
      <c r="GX55" s="234" t="s">
        <v>25</v>
      </c>
      <c r="GY55" s="235"/>
      <c r="GZ55" s="233" t="s">
        <v>103</v>
      </c>
      <c r="HA55" s="226">
        <f>IF(HB65=1,IF(ISERROR(HA57/HA53),HA53,IF(HA57/HA53&lt;=0.75,HA53,HA57*1/0.75)),HA53)</f>
        <v>0</v>
      </c>
      <c r="HB55" s="234" t="s">
        <v>25</v>
      </c>
      <c r="HC55" s="235"/>
      <c r="HD55" s="233" t="s">
        <v>103</v>
      </c>
      <c r="HE55" s="226">
        <f>IF(HF65=1,IF(ISERROR(HE57/HE53),HE53,IF(HE57/HE53&lt;=0.75,HE53,HE57*1/0.75)),HE53)</f>
        <v>0</v>
      </c>
      <c r="HF55" s="234" t="s">
        <v>25</v>
      </c>
      <c r="HG55" s="235"/>
      <c r="HH55" s="233" t="s">
        <v>103</v>
      </c>
      <c r="HI55" s="226">
        <f>IF(HJ65=1,IF(ISERROR(HI57/HI53),HI53,IF(HI57/HI53&lt;=0.75,HI53,HI57*1/0.75)),HI53)</f>
        <v>0</v>
      </c>
      <c r="HJ55" s="234" t="s">
        <v>25</v>
      </c>
      <c r="HK55" s="235"/>
      <c r="HL55" s="233" t="s">
        <v>103</v>
      </c>
      <c r="HM55" s="226">
        <f>IF(HN65=1,IF(ISERROR(HM57/HM53),HM53,IF(HM57/HM53&lt;=0.75,HM53,HM57*1/0.75)),HM53)</f>
        <v>0</v>
      </c>
      <c r="HN55" s="234" t="s">
        <v>25</v>
      </c>
      <c r="HO55" s="235"/>
      <c r="HP55" s="233" t="s">
        <v>103</v>
      </c>
      <c r="HQ55" s="226">
        <f>IF(HR65=1,IF(ISERROR(HQ57/HQ53),HQ53,IF(HQ57/HQ53&lt;=0.75,HQ53,HQ57*1/0.75)),HQ53)</f>
        <v>0</v>
      </c>
      <c r="HR55" s="234" t="s">
        <v>25</v>
      </c>
      <c r="HS55" s="235"/>
      <c r="HT55" s="233" t="s">
        <v>103</v>
      </c>
      <c r="HU55" s="226">
        <f>IF(HV65=1,IF(ISERROR(HU57/HU53),HU53,IF(HU57/HU53&lt;=0.75,HU53,HU57*1/0.75)),HU53)</f>
        <v>0</v>
      </c>
      <c r="HV55" s="234" t="s">
        <v>25</v>
      </c>
      <c r="HW55" s="235"/>
      <c r="HX55" s="233" t="s">
        <v>103</v>
      </c>
      <c r="HY55" s="226">
        <f>IF(HZ65=1,IF(ISERROR(HY57/HY53),HY53,IF(HY57/HY53&lt;=0.75,HY53,HY57*1/0.75)),HY53)</f>
        <v>0</v>
      </c>
      <c r="HZ55" s="234" t="s">
        <v>25</v>
      </c>
      <c r="IA55" s="235"/>
      <c r="IB55" s="233" t="s">
        <v>103</v>
      </c>
      <c r="IC55" s="226">
        <f>IF(ID65=1,IF(ISERROR(IC57/IC53),IC53,IF(IC57/IC53&lt;=0.75,IC53,IC57*1/0.75)),IC53)</f>
        <v>0</v>
      </c>
      <c r="ID55" s="234" t="s">
        <v>25</v>
      </c>
      <c r="IE55" s="235"/>
      <c r="IF55" s="233" t="s">
        <v>103</v>
      </c>
      <c r="IG55" s="226">
        <f>IF(IH65=1,IF(ISERROR(IG57/IG53),IG53,IF(IG57/IG53&lt;=0.75,IG53,IG57*1/0.75)),IG53)</f>
        <v>0</v>
      </c>
      <c r="IH55" s="234" t="s">
        <v>25</v>
      </c>
      <c r="II55" s="235"/>
      <c r="IJ55" s="233" t="s">
        <v>103</v>
      </c>
      <c r="IK55" s="226">
        <f>IF(IL65=1,IF(ISERROR(IK57/IK53),IK53,IF(IK57/IK53&lt;=0.75,IK53,IK57*1/0.75)),IK53)</f>
        <v>0</v>
      </c>
      <c r="IL55" s="234" t="s">
        <v>25</v>
      </c>
      <c r="IM55" s="235"/>
      <c r="IN55" s="233" t="s">
        <v>103</v>
      </c>
      <c r="IO55" s="226">
        <f>IF(IP65=1,IF(ISERROR(IO57/IO53),IO53,IF(IO57/IO53&lt;=0.75,IO53,IO57*1/0.75)),IO53)</f>
        <v>0</v>
      </c>
      <c r="IP55" s="234" t="s">
        <v>25</v>
      </c>
      <c r="IQ55" s="235"/>
      <c r="IR55" s="233" t="s">
        <v>103</v>
      </c>
      <c r="IS55" s="226">
        <f>IF(IT65=1,IF(ISERROR(IS57/IS53),IS53,IF(IS57/IS53&lt;=0.75,IS53,IS57*1/0.75)),IS53)</f>
        <v>0</v>
      </c>
      <c r="IT55" s="234" t="s">
        <v>25</v>
      </c>
      <c r="IU55" s="235"/>
      <c r="IV55" s="233" t="s">
        <v>103</v>
      </c>
      <c r="IW55" s="226">
        <f>IF(IX65=1,IF(ISERROR(IW57/IW53),IW53,IF(IW57/IW53&lt;=0.75,IW53,IW57*1/0.75)),IW53)</f>
        <v>0</v>
      </c>
      <c r="IX55" s="234" t="s">
        <v>25</v>
      </c>
      <c r="IY55" s="235"/>
    </row>
    <row r="56" spans="2:259" ht="30.15" hidden="1" customHeight="1" x14ac:dyDescent="0.35">
      <c r="B56" s="455"/>
      <c r="C56" s="455"/>
      <c r="D56" s="455"/>
      <c r="E56" s="455"/>
      <c r="F56" s="420"/>
      <c r="G56" s="396"/>
      <c r="H56" s="234"/>
      <c r="I56" s="237"/>
      <c r="J56" s="237"/>
      <c r="K56" s="217"/>
      <c r="L56" s="236"/>
      <c r="M56" s="237"/>
      <c r="N56" s="237"/>
      <c r="O56" s="217"/>
      <c r="P56" s="236"/>
      <c r="Q56" s="237"/>
      <c r="R56" s="237"/>
      <c r="S56" s="217"/>
      <c r="T56" s="236"/>
      <c r="U56" s="237"/>
      <c r="V56" s="237"/>
      <c r="W56" s="217"/>
      <c r="X56" s="236"/>
      <c r="Y56" s="237"/>
      <c r="Z56" s="237"/>
      <c r="AA56" s="217"/>
      <c r="AB56" s="236"/>
      <c r="AC56" s="237"/>
      <c r="AD56" s="237"/>
      <c r="AE56" s="217"/>
      <c r="AF56" s="236"/>
      <c r="AG56" s="237"/>
      <c r="AH56" s="237"/>
      <c r="AI56" s="217"/>
      <c r="AJ56" s="236"/>
      <c r="AK56" s="237"/>
      <c r="AL56" s="237"/>
      <c r="AM56" s="217"/>
      <c r="AN56" s="236"/>
      <c r="AO56" s="237"/>
      <c r="AP56" s="237"/>
      <c r="AQ56" s="217"/>
      <c r="AR56" s="236"/>
      <c r="AS56" s="237"/>
      <c r="AT56" s="237"/>
      <c r="AU56" s="217"/>
      <c r="AV56" s="236"/>
      <c r="AW56" s="237"/>
      <c r="AX56" s="237"/>
      <c r="AY56" s="217"/>
      <c r="AZ56" s="236"/>
      <c r="BA56" s="237"/>
      <c r="BB56" s="237"/>
      <c r="BC56" s="217"/>
      <c r="BD56" s="236"/>
      <c r="BE56" s="237"/>
      <c r="BF56" s="237"/>
      <c r="BG56" s="217"/>
      <c r="BH56" s="236"/>
      <c r="BI56" s="237"/>
      <c r="BJ56" s="237"/>
      <c r="BK56" s="217"/>
      <c r="BL56" s="236"/>
      <c r="BM56" s="237"/>
      <c r="BN56" s="237"/>
      <c r="BO56" s="217"/>
      <c r="BP56" s="236"/>
      <c r="BQ56" s="237"/>
      <c r="BR56" s="237"/>
      <c r="BS56" s="217"/>
      <c r="BT56" s="236"/>
      <c r="BU56" s="237"/>
      <c r="BV56" s="237"/>
      <c r="BW56" s="217"/>
      <c r="BX56" s="236"/>
      <c r="BY56" s="237"/>
      <c r="BZ56" s="237"/>
      <c r="CA56" s="217"/>
      <c r="CB56" s="236"/>
      <c r="CC56" s="237"/>
      <c r="CD56" s="237"/>
      <c r="CE56" s="217"/>
      <c r="CF56" s="236"/>
      <c r="CG56" s="237"/>
      <c r="CH56" s="237"/>
      <c r="CI56" s="217"/>
      <c r="CJ56" s="236"/>
      <c r="CK56" s="237"/>
      <c r="CL56" s="237"/>
      <c r="CM56" s="217"/>
      <c r="CN56" s="236"/>
      <c r="CO56" s="237"/>
      <c r="CP56" s="237"/>
      <c r="CQ56" s="217"/>
      <c r="CR56" s="236"/>
      <c r="CS56" s="237"/>
      <c r="CT56" s="237"/>
      <c r="CU56" s="217"/>
      <c r="CV56" s="236"/>
      <c r="CW56" s="237"/>
      <c r="CX56" s="237"/>
      <c r="CY56" s="217"/>
      <c r="CZ56" s="236"/>
      <c r="DA56" s="237"/>
      <c r="DB56" s="237"/>
      <c r="DC56" s="217"/>
      <c r="DD56" s="236"/>
      <c r="DE56" s="237"/>
      <c r="DF56" s="237"/>
      <c r="DG56" s="217"/>
      <c r="DH56" s="236"/>
      <c r="DI56" s="237"/>
      <c r="DJ56" s="237"/>
      <c r="DK56" s="217"/>
      <c r="DL56" s="236"/>
      <c r="DM56" s="237"/>
      <c r="DN56" s="237"/>
      <c r="DO56" s="217"/>
      <c r="DP56" s="236"/>
      <c r="DQ56" s="237"/>
      <c r="DR56" s="237"/>
      <c r="DS56" s="217"/>
      <c r="DT56" s="236"/>
      <c r="DU56" s="237"/>
      <c r="DV56" s="237"/>
      <c r="DW56" s="217"/>
      <c r="DX56" s="236"/>
      <c r="DY56" s="237"/>
      <c r="DZ56" s="237"/>
      <c r="EA56" s="217"/>
      <c r="EB56" s="236"/>
      <c r="EC56" s="237"/>
      <c r="ED56" s="237"/>
      <c r="EE56" s="217"/>
      <c r="EF56" s="236"/>
      <c r="EG56" s="237"/>
      <c r="EH56" s="237"/>
      <c r="EI56" s="217"/>
      <c r="EJ56" s="236"/>
      <c r="EK56" s="237"/>
      <c r="EL56" s="237"/>
      <c r="EM56" s="217"/>
      <c r="EN56" s="236"/>
      <c r="EO56" s="237"/>
      <c r="EP56" s="237"/>
      <c r="EQ56" s="217"/>
      <c r="ER56" s="236"/>
      <c r="ES56" s="237"/>
      <c r="ET56" s="237"/>
      <c r="EU56" s="217"/>
      <c r="EV56" s="236"/>
      <c r="EW56" s="237"/>
      <c r="EX56" s="237"/>
      <c r="EY56" s="217"/>
      <c r="EZ56" s="236"/>
      <c r="FA56" s="237"/>
      <c r="FB56" s="237"/>
      <c r="FC56" s="217"/>
      <c r="FD56" s="236"/>
      <c r="FE56" s="237"/>
      <c r="FF56" s="237"/>
      <c r="FG56" s="217"/>
      <c r="FH56" s="236"/>
      <c r="FI56" s="237"/>
      <c r="FJ56" s="237"/>
      <c r="FK56" s="217"/>
      <c r="FL56" s="236"/>
      <c r="FM56" s="237"/>
      <c r="FN56" s="237"/>
      <c r="FO56" s="217"/>
      <c r="FP56" s="236"/>
      <c r="FQ56" s="237"/>
      <c r="FR56" s="237"/>
      <c r="FS56" s="217"/>
      <c r="FT56" s="236"/>
      <c r="FU56" s="237"/>
      <c r="FV56" s="237"/>
      <c r="FW56" s="217"/>
      <c r="FX56" s="236"/>
      <c r="FY56" s="237"/>
      <c r="FZ56" s="237"/>
      <c r="GA56" s="217"/>
      <c r="GB56" s="236"/>
      <c r="GC56" s="237"/>
      <c r="GD56" s="237"/>
      <c r="GE56" s="217"/>
      <c r="GF56" s="236"/>
      <c r="GG56" s="237"/>
      <c r="GH56" s="237"/>
      <c r="GI56" s="217"/>
      <c r="GJ56" s="236"/>
      <c r="GK56" s="237"/>
      <c r="GL56" s="237"/>
      <c r="GM56" s="217"/>
      <c r="GN56" s="236"/>
      <c r="GO56" s="237"/>
      <c r="GP56" s="237"/>
      <c r="GQ56" s="217"/>
      <c r="GR56" s="236"/>
      <c r="GS56" s="237"/>
      <c r="GT56" s="237"/>
      <c r="GU56" s="217"/>
      <c r="GV56" s="236"/>
      <c r="GW56" s="237"/>
      <c r="GX56" s="237"/>
      <c r="GY56" s="217"/>
      <c r="GZ56" s="236"/>
      <c r="HA56" s="237"/>
      <c r="HB56" s="237"/>
      <c r="HC56" s="217"/>
      <c r="HD56" s="236"/>
      <c r="HE56" s="237"/>
      <c r="HF56" s="237"/>
      <c r="HG56" s="217"/>
      <c r="HH56" s="236"/>
      <c r="HI56" s="237"/>
      <c r="HJ56" s="237"/>
      <c r="HK56" s="217"/>
      <c r="HL56" s="236"/>
      <c r="HM56" s="237"/>
      <c r="HN56" s="237"/>
      <c r="HO56" s="217"/>
      <c r="HP56" s="236"/>
      <c r="HQ56" s="237"/>
      <c r="HR56" s="237"/>
      <c r="HS56" s="217"/>
      <c r="HT56" s="236"/>
      <c r="HU56" s="237"/>
      <c r="HV56" s="237"/>
      <c r="HW56" s="217"/>
      <c r="HX56" s="236"/>
      <c r="HY56" s="237"/>
      <c r="HZ56" s="237"/>
      <c r="IA56" s="217"/>
      <c r="IB56" s="236"/>
      <c r="IC56" s="237"/>
      <c r="ID56" s="237"/>
      <c r="IE56" s="217"/>
      <c r="IF56" s="236"/>
      <c r="IG56" s="237"/>
      <c r="IH56" s="237"/>
      <c r="II56" s="217"/>
      <c r="IJ56" s="236"/>
      <c r="IK56" s="237"/>
      <c r="IL56" s="237"/>
      <c r="IM56" s="217"/>
      <c r="IN56" s="236"/>
      <c r="IO56" s="237"/>
      <c r="IP56" s="237"/>
      <c r="IQ56" s="217"/>
      <c r="IR56" s="236"/>
      <c r="IS56" s="237"/>
      <c r="IT56" s="237"/>
      <c r="IU56" s="217"/>
      <c r="IV56" s="236"/>
      <c r="IW56" s="237"/>
      <c r="IX56" s="237"/>
      <c r="IY56" s="217"/>
    </row>
    <row r="57" spans="2:259" ht="30.15" hidden="1" customHeight="1" x14ac:dyDescent="0.45">
      <c r="B57" s="455"/>
      <c r="C57" s="455"/>
      <c r="D57" s="455"/>
      <c r="E57" s="455"/>
      <c r="F57" s="420"/>
      <c r="G57" s="396"/>
      <c r="H57" s="446" t="s">
        <v>104</v>
      </c>
      <c r="I57" s="238">
        <f>K89*(IF(ISNUMBER(K84),K84,0)+IF(ISNUMBER(K85),K85,0)+IF(ISNUMBER(K86),K86,0))</f>
        <v>0</v>
      </c>
      <c r="J57" s="216" t="s">
        <v>105</v>
      </c>
      <c r="K57" s="232"/>
      <c r="L57" s="233" t="s">
        <v>104</v>
      </c>
      <c r="M57" s="238">
        <f>O89*(IF(ISNUMBER(O84),O84,0)+IF(ISNUMBER(O85),O85,0)+IF(ISNUMBER(O86),O86,0))</f>
        <v>0</v>
      </c>
      <c r="N57" s="216" t="s">
        <v>105</v>
      </c>
      <c r="O57" s="232"/>
      <c r="P57" s="233" t="s">
        <v>104</v>
      </c>
      <c r="Q57" s="238">
        <f>S89*(IF(ISNUMBER(S84),S84,0)+IF(ISNUMBER(S85),S85,0)+IF(ISNUMBER(S86),S86,0))</f>
        <v>0</v>
      </c>
      <c r="R57" s="216" t="s">
        <v>105</v>
      </c>
      <c r="S57" s="232"/>
      <c r="T57" s="233" t="s">
        <v>104</v>
      </c>
      <c r="U57" s="238">
        <f>W89*(IF(ISNUMBER(W84),W84,0)+IF(ISNUMBER(W85),W85,0)+IF(ISNUMBER(W86),W86,0))</f>
        <v>0</v>
      </c>
      <c r="V57" s="216" t="s">
        <v>105</v>
      </c>
      <c r="W57" s="232"/>
      <c r="X57" s="233" t="s">
        <v>104</v>
      </c>
      <c r="Y57" s="238">
        <f>AA89*(IF(ISNUMBER(AA84),AA84,0)+IF(ISNUMBER(AA85),AA85,0)+IF(ISNUMBER(AA86),AA86,0))</f>
        <v>0</v>
      </c>
      <c r="Z57" s="216" t="s">
        <v>105</v>
      </c>
      <c r="AA57" s="232"/>
      <c r="AB57" s="233" t="s">
        <v>104</v>
      </c>
      <c r="AC57" s="238">
        <f>AE89*(IF(ISNUMBER(AE84),AE84,0)+IF(ISNUMBER(AE85),AE85,0)+IF(ISNUMBER(AE86),AE86,0))</f>
        <v>0</v>
      </c>
      <c r="AD57" s="216" t="s">
        <v>105</v>
      </c>
      <c r="AE57" s="232"/>
      <c r="AF57" s="233" t="s">
        <v>104</v>
      </c>
      <c r="AG57" s="238">
        <f>AI89*(IF(ISNUMBER(AI84),AI84,0)+IF(ISNUMBER(AI85),AI85,0)+IF(ISNUMBER(AI86),AI86,0))</f>
        <v>0</v>
      </c>
      <c r="AH57" s="216" t="s">
        <v>105</v>
      </c>
      <c r="AI57" s="232"/>
      <c r="AJ57" s="233" t="s">
        <v>104</v>
      </c>
      <c r="AK57" s="238">
        <f>AM89*(IF(ISNUMBER(AM84),AM84,0)+IF(ISNUMBER(AM85),AM85,0)+IF(ISNUMBER(AM86),AM86,0))</f>
        <v>0</v>
      </c>
      <c r="AL57" s="216" t="s">
        <v>105</v>
      </c>
      <c r="AM57" s="232"/>
      <c r="AN57" s="233" t="s">
        <v>104</v>
      </c>
      <c r="AO57" s="238">
        <f>AQ89*(IF(ISNUMBER(AQ84),AQ84,0)+IF(ISNUMBER(AQ85),AQ85,0)+IF(ISNUMBER(AQ86),AQ86,0))</f>
        <v>0</v>
      </c>
      <c r="AP57" s="216" t="s">
        <v>105</v>
      </c>
      <c r="AQ57" s="232"/>
      <c r="AR57" s="233" t="s">
        <v>104</v>
      </c>
      <c r="AS57" s="238">
        <f>AU89*(IF(ISNUMBER(AU84),AU84,0)+IF(ISNUMBER(AU85),AU85,0)+IF(ISNUMBER(AU86),AU86,0))</f>
        <v>0</v>
      </c>
      <c r="AT57" s="216" t="s">
        <v>105</v>
      </c>
      <c r="AU57" s="232"/>
      <c r="AV57" s="233" t="s">
        <v>104</v>
      </c>
      <c r="AW57" s="238">
        <f>AY89*(IF(ISNUMBER(AY84),AY84,0)+IF(ISNUMBER(AY85),AY85,0)+IF(ISNUMBER(AY86),AY86,0))</f>
        <v>0</v>
      </c>
      <c r="AX57" s="216" t="s">
        <v>105</v>
      </c>
      <c r="AY57" s="232"/>
      <c r="AZ57" s="233" t="s">
        <v>104</v>
      </c>
      <c r="BA57" s="238">
        <f>BC89*(IF(ISNUMBER(BC84),BC84,0)+IF(ISNUMBER(BC85),BC85,0)+IF(ISNUMBER(BC86),BC86,0))</f>
        <v>0</v>
      </c>
      <c r="BB57" s="216" t="s">
        <v>105</v>
      </c>
      <c r="BC57" s="232"/>
      <c r="BD57" s="233" t="s">
        <v>104</v>
      </c>
      <c r="BE57" s="238">
        <f>BG89*(IF(ISNUMBER(BG84),BG84,0)+IF(ISNUMBER(BG85),BG85,0)+IF(ISNUMBER(BG86),BG86,0))</f>
        <v>0</v>
      </c>
      <c r="BF57" s="216" t="s">
        <v>105</v>
      </c>
      <c r="BG57" s="232"/>
      <c r="BH57" s="233" t="s">
        <v>104</v>
      </c>
      <c r="BI57" s="238">
        <f>BK89*(IF(ISNUMBER(BK84),BK84,0)+IF(ISNUMBER(BK85),BK85,0)+IF(ISNUMBER(BK86),BK86,0))</f>
        <v>0</v>
      </c>
      <c r="BJ57" s="216" t="s">
        <v>105</v>
      </c>
      <c r="BK57" s="232"/>
      <c r="BL57" s="233" t="s">
        <v>104</v>
      </c>
      <c r="BM57" s="238">
        <f>BO89*(IF(ISNUMBER(BO84),BO84,0)+IF(ISNUMBER(BO85),BO85,0)+IF(ISNUMBER(BO86),BO86,0))</f>
        <v>0</v>
      </c>
      <c r="BN57" s="216" t="s">
        <v>105</v>
      </c>
      <c r="BO57" s="232"/>
      <c r="BP57" s="233" t="s">
        <v>104</v>
      </c>
      <c r="BQ57" s="238">
        <f>BS89*(IF(ISNUMBER(BS84),BS84,0)+IF(ISNUMBER(BS85),BS85,0)+IF(ISNUMBER(BS86),BS86,0))</f>
        <v>0</v>
      </c>
      <c r="BR57" s="216" t="s">
        <v>105</v>
      </c>
      <c r="BS57" s="232"/>
      <c r="BT57" s="233" t="s">
        <v>104</v>
      </c>
      <c r="BU57" s="238">
        <f>BW89*(IF(ISNUMBER(BW84),BW84,0)+IF(ISNUMBER(BW85),BW85,0)+IF(ISNUMBER(BW86),BW86,0))</f>
        <v>0</v>
      </c>
      <c r="BV57" s="216" t="s">
        <v>105</v>
      </c>
      <c r="BW57" s="232"/>
      <c r="BX57" s="233" t="s">
        <v>104</v>
      </c>
      <c r="BY57" s="238">
        <f>CA89*(IF(ISNUMBER(CA84),CA84,0)+IF(ISNUMBER(CA85),CA85,0)+IF(ISNUMBER(CA86),CA86,0))</f>
        <v>0</v>
      </c>
      <c r="BZ57" s="216" t="s">
        <v>105</v>
      </c>
      <c r="CA57" s="232"/>
      <c r="CB57" s="233" t="s">
        <v>104</v>
      </c>
      <c r="CC57" s="238">
        <f>CE89*(IF(ISNUMBER(CE84),CE84,0)+IF(ISNUMBER(CE85),CE85,0)+IF(ISNUMBER(CE86),CE86,0))</f>
        <v>0</v>
      </c>
      <c r="CD57" s="216" t="s">
        <v>105</v>
      </c>
      <c r="CE57" s="232"/>
      <c r="CF57" s="233" t="s">
        <v>104</v>
      </c>
      <c r="CG57" s="238">
        <f>CI89*(IF(ISNUMBER(CI84),CI84,0)+IF(ISNUMBER(CI85),CI85,0)+IF(ISNUMBER(CI86),CI86,0))</f>
        <v>0</v>
      </c>
      <c r="CH57" s="216" t="s">
        <v>105</v>
      </c>
      <c r="CI57" s="232"/>
      <c r="CJ57" s="233" t="s">
        <v>104</v>
      </c>
      <c r="CK57" s="238">
        <f>CM89*(IF(ISNUMBER(CM84),CM84,0)+IF(ISNUMBER(CM85),CM85,0)+IF(ISNUMBER(CM86),CM86,0))</f>
        <v>0</v>
      </c>
      <c r="CL57" s="216" t="s">
        <v>105</v>
      </c>
      <c r="CM57" s="232"/>
      <c r="CN57" s="233" t="s">
        <v>104</v>
      </c>
      <c r="CO57" s="238">
        <f>CQ89*(IF(ISNUMBER(CQ84),CQ84,0)+IF(ISNUMBER(CQ85),CQ85,0)+IF(ISNUMBER(CQ86),CQ86,0))</f>
        <v>0</v>
      </c>
      <c r="CP57" s="216" t="s">
        <v>105</v>
      </c>
      <c r="CQ57" s="232"/>
      <c r="CR57" s="233" t="s">
        <v>104</v>
      </c>
      <c r="CS57" s="238">
        <f>CU89*(IF(ISNUMBER(CU84),CU84,0)+IF(ISNUMBER(CU85),CU85,0)+IF(ISNUMBER(CU86),CU86,0))</f>
        <v>0</v>
      </c>
      <c r="CT57" s="216" t="s">
        <v>105</v>
      </c>
      <c r="CU57" s="232"/>
      <c r="CV57" s="233" t="s">
        <v>104</v>
      </c>
      <c r="CW57" s="238">
        <f>CY89*(IF(ISNUMBER(CY84),CY84,0)+IF(ISNUMBER(CY85),CY85,0)+IF(ISNUMBER(CY86),CY86,0))</f>
        <v>0</v>
      </c>
      <c r="CX57" s="216" t="s">
        <v>105</v>
      </c>
      <c r="CY57" s="232"/>
      <c r="CZ57" s="233" t="s">
        <v>104</v>
      </c>
      <c r="DA57" s="238">
        <f>DC89*(IF(ISNUMBER(DC84),DC84,0)+IF(ISNUMBER(DC85),DC85,0)+IF(ISNUMBER(DC86),DC86,0))</f>
        <v>0</v>
      </c>
      <c r="DB57" s="216" t="s">
        <v>105</v>
      </c>
      <c r="DC57" s="232"/>
      <c r="DD57" s="233" t="s">
        <v>104</v>
      </c>
      <c r="DE57" s="238">
        <f>DG89*(IF(ISNUMBER(DG84),DG84,0)+IF(ISNUMBER(DG85),DG85,0)+IF(ISNUMBER(DG86),DG86,0))</f>
        <v>0</v>
      </c>
      <c r="DF57" s="216" t="s">
        <v>105</v>
      </c>
      <c r="DG57" s="232"/>
      <c r="DH57" s="233" t="s">
        <v>104</v>
      </c>
      <c r="DI57" s="238">
        <f>DK89*(IF(ISNUMBER(DK84),DK84,0)+IF(ISNUMBER(DK85),DK85,0)+IF(ISNUMBER(DK86),DK86,0))</f>
        <v>0</v>
      </c>
      <c r="DJ57" s="216" t="s">
        <v>105</v>
      </c>
      <c r="DK57" s="232"/>
      <c r="DL57" s="233" t="s">
        <v>104</v>
      </c>
      <c r="DM57" s="238">
        <f>DO89*(IF(ISNUMBER(DO84),DO84,0)+IF(ISNUMBER(DO85),DO85,0)+IF(ISNUMBER(DO86),DO86,0))</f>
        <v>0</v>
      </c>
      <c r="DN57" s="216" t="s">
        <v>105</v>
      </c>
      <c r="DO57" s="232"/>
      <c r="DP57" s="233" t="s">
        <v>104</v>
      </c>
      <c r="DQ57" s="238">
        <f>DS89*(IF(ISNUMBER(DS84),DS84,0)+IF(ISNUMBER(DS85),DS85,0)+IF(ISNUMBER(DS86),DS86,0))</f>
        <v>0</v>
      </c>
      <c r="DR57" s="216" t="s">
        <v>105</v>
      </c>
      <c r="DS57" s="232"/>
      <c r="DT57" s="233" t="s">
        <v>104</v>
      </c>
      <c r="DU57" s="238">
        <f>DW89*(IF(ISNUMBER(DW84),DW84,0)+IF(ISNUMBER(DW85),DW85,0)+IF(ISNUMBER(DW86),DW86,0))</f>
        <v>0</v>
      </c>
      <c r="DV57" s="216" t="s">
        <v>105</v>
      </c>
      <c r="DW57" s="232"/>
      <c r="DX57" s="233" t="s">
        <v>104</v>
      </c>
      <c r="DY57" s="238">
        <f>EA89*(IF(ISNUMBER(EA84),EA84,0)+IF(ISNUMBER(EA85),EA85,0)+IF(ISNUMBER(EA86),EA86,0))</f>
        <v>0</v>
      </c>
      <c r="DZ57" s="216" t="s">
        <v>105</v>
      </c>
      <c r="EA57" s="232"/>
      <c r="EB57" s="233" t="s">
        <v>104</v>
      </c>
      <c r="EC57" s="238">
        <f>EE89*(IF(ISNUMBER(EE84),EE84,0)+IF(ISNUMBER(EE85),EE85,0)+IF(ISNUMBER(EE86),EE86,0))</f>
        <v>0</v>
      </c>
      <c r="ED57" s="216" t="s">
        <v>105</v>
      </c>
      <c r="EE57" s="232"/>
      <c r="EF57" s="233" t="s">
        <v>104</v>
      </c>
      <c r="EG57" s="238">
        <f>EI89*(IF(ISNUMBER(EI84),EI84,0)+IF(ISNUMBER(EI85),EI85,0)+IF(ISNUMBER(EI86),EI86,0))</f>
        <v>0</v>
      </c>
      <c r="EH57" s="216" t="s">
        <v>105</v>
      </c>
      <c r="EI57" s="232"/>
      <c r="EJ57" s="233" t="s">
        <v>104</v>
      </c>
      <c r="EK57" s="238">
        <f>EM89*(IF(ISNUMBER(EM84),EM84,0)+IF(ISNUMBER(EM85),EM85,0)+IF(ISNUMBER(EM86),EM86,0))</f>
        <v>0</v>
      </c>
      <c r="EL57" s="216" t="s">
        <v>105</v>
      </c>
      <c r="EM57" s="232"/>
      <c r="EN57" s="233" t="s">
        <v>104</v>
      </c>
      <c r="EO57" s="238">
        <f>EQ89*(IF(ISNUMBER(EQ84),EQ84,0)+IF(ISNUMBER(EQ85),EQ85,0)+IF(ISNUMBER(EQ86),EQ86,0))</f>
        <v>0</v>
      </c>
      <c r="EP57" s="216" t="s">
        <v>105</v>
      </c>
      <c r="EQ57" s="232"/>
      <c r="ER57" s="233" t="s">
        <v>104</v>
      </c>
      <c r="ES57" s="238">
        <f>EU89*(IF(ISNUMBER(EU84),EU84,0)+IF(ISNUMBER(EU85),EU85,0)+IF(ISNUMBER(EU86),EU86,0))</f>
        <v>0</v>
      </c>
      <c r="ET57" s="216" t="s">
        <v>105</v>
      </c>
      <c r="EU57" s="232"/>
      <c r="EV57" s="233" t="s">
        <v>104</v>
      </c>
      <c r="EW57" s="238">
        <f>EY89*(IF(ISNUMBER(EY84),EY84,0)+IF(ISNUMBER(EY85),EY85,0)+IF(ISNUMBER(EY86),EY86,0))</f>
        <v>0</v>
      </c>
      <c r="EX57" s="216" t="s">
        <v>105</v>
      </c>
      <c r="EY57" s="232"/>
      <c r="EZ57" s="233" t="s">
        <v>104</v>
      </c>
      <c r="FA57" s="238">
        <f>FC89*(IF(ISNUMBER(FC84),FC84,0)+IF(ISNUMBER(FC85),FC85,0)+IF(ISNUMBER(FC86),FC86,0))</f>
        <v>0</v>
      </c>
      <c r="FB57" s="216" t="s">
        <v>105</v>
      </c>
      <c r="FC57" s="232"/>
      <c r="FD57" s="233" t="s">
        <v>104</v>
      </c>
      <c r="FE57" s="238">
        <f>FG89*(IF(ISNUMBER(FG84),FG84,0)+IF(ISNUMBER(FG85),FG85,0)+IF(ISNUMBER(FG86),FG86,0))</f>
        <v>0</v>
      </c>
      <c r="FF57" s="216" t="s">
        <v>105</v>
      </c>
      <c r="FG57" s="232"/>
      <c r="FH57" s="233" t="s">
        <v>104</v>
      </c>
      <c r="FI57" s="238">
        <f>FK89*(IF(ISNUMBER(FK84),FK84,0)+IF(ISNUMBER(FK85),FK85,0)+IF(ISNUMBER(FK86),FK86,0))</f>
        <v>0</v>
      </c>
      <c r="FJ57" s="216" t="s">
        <v>105</v>
      </c>
      <c r="FK57" s="232"/>
      <c r="FL57" s="233" t="s">
        <v>104</v>
      </c>
      <c r="FM57" s="238">
        <f>FO89*(IF(ISNUMBER(FO84),FO84,0)+IF(ISNUMBER(FO85),FO85,0)+IF(ISNUMBER(FO86),FO86,0))</f>
        <v>0</v>
      </c>
      <c r="FN57" s="216" t="s">
        <v>105</v>
      </c>
      <c r="FO57" s="232"/>
      <c r="FP57" s="233" t="s">
        <v>104</v>
      </c>
      <c r="FQ57" s="238">
        <f>FS89*(IF(ISNUMBER(FS84),FS84,0)+IF(ISNUMBER(FS85),FS85,0)+IF(ISNUMBER(FS86),FS86,0))</f>
        <v>0</v>
      </c>
      <c r="FR57" s="216" t="s">
        <v>105</v>
      </c>
      <c r="FS57" s="232"/>
      <c r="FT57" s="233" t="s">
        <v>104</v>
      </c>
      <c r="FU57" s="238">
        <f>FW89*(IF(ISNUMBER(FW84),FW84,0)+IF(ISNUMBER(FW85),FW85,0)+IF(ISNUMBER(FW86),FW86,0))</f>
        <v>0</v>
      </c>
      <c r="FV57" s="216" t="s">
        <v>105</v>
      </c>
      <c r="FW57" s="232"/>
      <c r="FX57" s="233" t="s">
        <v>104</v>
      </c>
      <c r="FY57" s="238">
        <f>GA89*(IF(ISNUMBER(GA84),GA84,0)+IF(ISNUMBER(GA85),GA85,0)+IF(ISNUMBER(GA86),GA86,0))</f>
        <v>0</v>
      </c>
      <c r="FZ57" s="216" t="s">
        <v>105</v>
      </c>
      <c r="GA57" s="232"/>
      <c r="GB57" s="233" t="s">
        <v>104</v>
      </c>
      <c r="GC57" s="238">
        <f>GE89*(IF(ISNUMBER(GE84),GE84,0)+IF(ISNUMBER(GE85),GE85,0)+IF(ISNUMBER(GE86),GE86,0))</f>
        <v>0</v>
      </c>
      <c r="GD57" s="216" t="s">
        <v>105</v>
      </c>
      <c r="GE57" s="232"/>
      <c r="GF57" s="233" t="s">
        <v>104</v>
      </c>
      <c r="GG57" s="238">
        <f>GI89*(IF(ISNUMBER(GI84),GI84,0)+IF(ISNUMBER(GI85),GI85,0)+IF(ISNUMBER(GI86),GI86,0))</f>
        <v>0</v>
      </c>
      <c r="GH57" s="216" t="s">
        <v>105</v>
      </c>
      <c r="GI57" s="232"/>
      <c r="GJ57" s="233" t="s">
        <v>104</v>
      </c>
      <c r="GK57" s="238">
        <f>GM89*(IF(ISNUMBER(GM84),GM84,0)+IF(ISNUMBER(GM85),GM85,0)+IF(ISNUMBER(GM86),GM86,0))</f>
        <v>0</v>
      </c>
      <c r="GL57" s="216" t="s">
        <v>105</v>
      </c>
      <c r="GM57" s="232"/>
      <c r="GN57" s="233" t="s">
        <v>104</v>
      </c>
      <c r="GO57" s="238">
        <f>GQ89*(IF(ISNUMBER(GQ84),GQ84,0)+IF(ISNUMBER(GQ85),GQ85,0)+IF(ISNUMBER(GQ86),GQ86,0))</f>
        <v>0</v>
      </c>
      <c r="GP57" s="216" t="s">
        <v>105</v>
      </c>
      <c r="GQ57" s="232"/>
      <c r="GR57" s="233" t="s">
        <v>104</v>
      </c>
      <c r="GS57" s="238">
        <f>GU89*(IF(ISNUMBER(GU84),GU84,0)+IF(ISNUMBER(GU85),GU85,0)+IF(ISNUMBER(GU86),GU86,0))</f>
        <v>0</v>
      </c>
      <c r="GT57" s="216" t="s">
        <v>105</v>
      </c>
      <c r="GU57" s="232"/>
      <c r="GV57" s="233" t="s">
        <v>104</v>
      </c>
      <c r="GW57" s="238">
        <f>GY89*(IF(ISNUMBER(GY84),GY84,0)+IF(ISNUMBER(GY85),GY85,0)+IF(ISNUMBER(GY86),GY86,0))</f>
        <v>0</v>
      </c>
      <c r="GX57" s="216" t="s">
        <v>105</v>
      </c>
      <c r="GY57" s="232"/>
      <c r="GZ57" s="233" t="s">
        <v>104</v>
      </c>
      <c r="HA57" s="238">
        <f>HC89*(IF(ISNUMBER(HC84),HC84,0)+IF(ISNUMBER(HC85),HC85,0)+IF(ISNUMBER(HC86),HC86,0))</f>
        <v>0</v>
      </c>
      <c r="HB57" s="216" t="s">
        <v>105</v>
      </c>
      <c r="HC57" s="232"/>
      <c r="HD57" s="233" t="s">
        <v>104</v>
      </c>
      <c r="HE57" s="238">
        <f>HG89*(IF(ISNUMBER(HG84),HG84,0)+IF(ISNUMBER(HG85),HG85,0)+IF(ISNUMBER(HG86),HG86,0))</f>
        <v>0</v>
      </c>
      <c r="HF57" s="216" t="s">
        <v>105</v>
      </c>
      <c r="HG57" s="232"/>
      <c r="HH57" s="233" t="s">
        <v>104</v>
      </c>
      <c r="HI57" s="238">
        <f>HK89*(IF(ISNUMBER(HK84),HK84,0)+IF(ISNUMBER(HK85),HK85,0)+IF(ISNUMBER(HK86),HK86,0))</f>
        <v>0</v>
      </c>
      <c r="HJ57" s="216" t="s">
        <v>105</v>
      </c>
      <c r="HK57" s="232"/>
      <c r="HL57" s="233" t="s">
        <v>104</v>
      </c>
      <c r="HM57" s="238">
        <f>HO89*(IF(ISNUMBER(HO84),HO84,0)+IF(ISNUMBER(HO85),HO85,0)+IF(ISNUMBER(HO86),HO86,0))</f>
        <v>0</v>
      </c>
      <c r="HN57" s="216" t="s">
        <v>105</v>
      </c>
      <c r="HO57" s="232"/>
      <c r="HP57" s="233" t="s">
        <v>104</v>
      </c>
      <c r="HQ57" s="238">
        <f>HS89*(IF(ISNUMBER(HS84),HS84,0)+IF(ISNUMBER(HS85),HS85,0)+IF(ISNUMBER(HS86),HS86,0))</f>
        <v>0</v>
      </c>
      <c r="HR57" s="216" t="s">
        <v>105</v>
      </c>
      <c r="HS57" s="232"/>
      <c r="HT57" s="233" t="s">
        <v>104</v>
      </c>
      <c r="HU57" s="238">
        <f>HW89*(IF(ISNUMBER(HW84),HW84,0)+IF(ISNUMBER(HW85),HW85,0)+IF(ISNUMBER(HW86),HW86,0))</f>
        <v>0</v>
      </c>
      <c r="HV57" s="216" t="s">
        <v>105</v>
      </c>
      <c r="HW57" s="232"/>
      <c r="HX57" s="233" t="s">
        <v>104</v>
      </c>
      <c r="HY57" s="238">
        <f>IA89*(IF(ISNUMBER(IA84),IA84,0)+IF(ISNUMBER(IA85),IA85,0)+IF(ISNUMBER(IA86),IA86,0))</f>
        <v>0</v>
      </c>
      <c r="HZ57" s="216" t="s">
        <v>105</v>
      </c>
      <c r="IA57" s="232"/>
      <c r="IB57" s="233" t="s">
        <v>104</v>
      </c>
      <c r="IC57" s="238">
        <f>IE89*(IF(ISNUMBER(IE84),IE84,0)+IF(ISNUMBER(IE85),IE85,0)+IF(ISNUMBER(IE86),IE86,0))</f>
        <v>0</v>
      </c>
      <c r="ID57" s="216" t="s">
        <v>105</v>
      </c>
      <c r="IE57" s="232"/>
      <c r="IF57" s="233" t="s">
        <v>104</v>
      </c>
      <c r="IG57" s="238">
        <f>II89*(IF(ISNUMBER(II84),II84,0)+IF(ISNUMBER(II85),II85,0)+IF(ISNUMBER(II86),II86,0))</f>
        <v>0</v>
      </c>
      <c r="IH57" s="216" t="s">
        <v>105</v>
      </c>
      <c r="II57" s="232"/>
      <c r="IJ57" s="233" t="s">
        <v>104</v>
      </c>
      <c r="IK57" s="238">
        <f>IM89*(IF(ISNUMBER(IM84),IM84,0)+IF(ISNUMBER(IM85),IM85,0)+IF(ISNUMBER(IM86),IM86,0))</f>
        <v>0</v>
      </c>
      <c r="IL57" s="216" t="s">
        <v>105</v>
      </c>
      <c r="IM57" s="232"/>
      <c r="IN57" s="233" t="s">
        <v>104</v>
      </c>
      <c r="IO57" s="238">
        <f>IQ89*(IF(ISNUMBER(IQ84),IQ84,0)+IF(ISNUMBER(IQ85),IQ85,0)+IF(ISNUMBER(IQ86),IQ86,0))</f>
        <v>0</v>
      </c>
      <c r="IP57" s="216" t="s">
        <v>105</v>
      </c>
      <c r="IQ57" s="232"/>
      <c r="IR57" s="233" t="s">
        <v>104</v>
      </c>
      <c r="IS57" s="238">
        <f>IU89*(IF(ISNUMBER(IU84),IU84,0)+IF(ISNUMBER(IU85),IU85,0)+IF(ISNUMBER(IU86),IU86,0))</f>
        <v>0</v>
      </c>
      <c r="IT57" s="216" t="s">
        <v>105</v>
      </c>
      <c r="IU57" s="232"/>
      <c r="IV57" s="233" t="s">
        <v>104</v>
      </c>
      <c r="IW57" s="238">
        <f>IY89*(IF(ISNUMBER(IY84),IY84,0)+IF(ISNUMBER(IY85),IY85,0)+IF(ISNUMBER(IY86),IY86,0))</f>
        <v>0</v>
      </c>
      <c r="IX57" s="216" t="s">
        <v>105</v>
      </c>
      <c r="IY57" s="232"/>
    </row>
    <row r="58" spans="2:259" ht="30.15" hidden="1" customHeight="1" x14ac:dyDescent="0.35">
      <c r="B58" s="455"/>
      <c r="C58" s="455"/>
      <c r="D58" s="455"/>
      <c r="E58" s="455"/>
      <c r="F58" s="420"/>
      <c r="G58" s="396"/>
      <c r="H58" s="445"/>
      <c r="I58" s="230"/>
      <c r="J58" s="231"/>
      <c r="K58" s="232"/>
      <c r="L58" s="426"/>
      <c r="M58" s="230"/>
      <c r="N58" s="231"/>
      <c r="O58" s="232"/>
      <c r="P58" s="426"/>
      <c r="Q58" s="230"/>
      <c r="R58" s="231"/>
      <c r="S58" s="232"/>
      <c r="T58" s="426"/>
      <c r="U58" s="230"/>
      <c r="V58" s="231"/>
      <c r="W58" s="232"/>
      <c r="X58" s="426"/>
      <c r="Y58" s="230"/>
      <c r="Z58" s="231"/>
      <c r="AA58" s="232"/>
      <c r="AB58" s="426"/>
      <c r="AC58" s="230"/>
      <c r="AD58" s="231"/>
      <c r="AE58" s="232"/>
      <c r="AF58" s="426"/>
      <c r="AG58" s="230"/>
      <c r="AH58" s="231"/>
      <c r="AI58" s="232"/>
      <c r="AJ58" s="426"/>
      <c r="AK58" s="230"/>
      <c r="AL58" s="231"/>
      <c r="AM58" s="232"/>
      <c r="AN58" s="426"/>
      <c r="AO58" s="230"/>
      <c r="AP58" s="231"/>
      <c r="AQ58" s="232"/>
      <c r="AR58" s="426"/>
      <c r="AS58" s="230"/>
      <c r="AT58" s="231"/>
      <c r="AU58" s="232"/>
      <c r="AV58" s="426"/>
      <c r="AW58" s="230"/>
      <c r="AX58" s="231"/>
      <c r="AY58" s="232"/>
      <c r="AZ58" s="426"/>
      <c r="BA58" s="230"/>
      <c r="BB58" s="231"/>
      <c r="BC58" s="232"/>
      <c r="BD58" s="426"/>
      <c r="BE58" s="230"/>
      <c r="BF58" s="231"/>
      <c r="BG58" s="232"/>
      <c r="BH58" s="426"/>
      <c r="BI58" s="230"/>
      <c r="BJ58" s="231"/>
      <c r="BK58" s="232"/>
      <c r="BL58" s="426"/>
      <c r="BM58" s="230"/>
      <c r="BN58" s="231"/>
      <c r="BO58" s="232"/>
      <c r="BP58" s="426"/>
      <c r="BQ58" s="230"/>
      <c r="BR58" s="231"/>
      <c r="BS58" s="232"/>
      <c r="BT58" s="426"/>
      <c r="BU58" s="230"/>
      <c r="BV58" s="231"/>
      <c r="BW58" s="232"/>
      <c r="BX58" s="426"/>
      <c r="BY58" s="230"/>
      <c r="BZ58" s="231"/>
      <c r="CA58" s="232"/>
      <c r="CB58" s="426"/>
      <c r="CC58" s="230"/>
      <c r="CD58" s="231"/>
      <c r="CE58" s="232"/>
      <c r="CF58" s="426"/>
      <c r="CG58" s="230"/>
      <c r="CH58" s="231"/>
      <c r="CI58" s="232"/>
      <c r="CJ58" s="426"/>
      <c r="CK58" s="230"/>
      <c r="CL58" s="231"/>
      <c r="CM58" s="232"/>
      <c r="CN58" s="426"/>
      <c r="CO58" s="230"/>
      <c r="CP58" s="231"/>
      <c r="CQ58" s="232"/>
      <c r="CR58" s="426"/>
      <c r="CS58" s="230"/>
      <c r="CT58" s="231"/>
      <c r="CU58" s="232"/>
      <c r="CV58" s="426"/>
      <c r="CW58" s="230"/>
      <c r="CX58" s="231"/>
      <c r="CY58" s="232"/>
      <c r="CZ58" s="426"/>
      <c r="DA58" s="230"/>
      <c r="DB58" s="231"/>
      <c r="DC58" s="232"/>
      <c r="DD58" s="426"/>
      <c r="DE58" s="230"/>
      <c r="DF58" s="231"/>
      <c r="DG58" s="232"/>
      <c r="DH58" s="426"/>
      <c r="DI58" s="230"/>
      <c r="DJ58" s="231"/>
      <c r="DK58" s="232"/>
      <c r="DL58" s="426"/>
      <c r="DM58" s="230"/>
      <c r="DN58" s="231"/>
      <c r="DO58" s="232"/>
      <c r="DP58" s="426"/>
      <c r="DQ58" s="230"/>
      <c r="DR58" s="231"/>
      <c r="DS58" s="232"/>
      <c r="DT58" s="426"/>
      <c r="DU58" s="230"/>
      <c r="DV58" s="231"/>
      <c r="DW58" s="232"/>
      <c r="DX58" s="426"/>
      <c r="DY58" s="230"/>
      <c r="DZ58" s="231"/>
      <c r="EA58" s="232"/>
      <c r="EB58" s="426"/>
      <c r="EC58" s="230"/>
      <c r="ED58" s="231"/>
      <c r="EE58" s="232"/>
      <c r="EF58" s="426"/>
      <c r="EG58" s="230"/>
      <c r="EH58" s="231"/>
      <c r="EI58" s="232"/>
      <c r="EJ58" s="426"/>
      <c r="EK58" s="230"/>
      <c r="EL58" s="231"/>
      <c r="EM58" s="232"/>
      <c r="EN58" s="426"/>
      <c r="EO58" s="230"/>
      <c r="EP58" s="231"/>
      <c r="EQ58" s="232"/>
      <c r="ER58" s="426"/>
      <c r="ES58" s="230"/>
      <c r="ET58" s="231"/>
      <c r="EU58" s="232"/>
      <c r="EV58" s="426"/>
      <c r="EW58" s="230"/>
      <c r="EX58" s="231"/>
      <c r="EY58" s="232"/>
      <c r="EZ58" s="426"/>
      <c r="FA58" s="230"/>
      <c r="FB58" s="231"/>
      <c r="FC58" s="232"/>
      <c r="FD58" s="426"/>
      <c r="FE58" s="230"/>
      <c r="FF58" s="231"/>
      <c r="FG58" s="232"/>
      <c r="FH58" s="426"/>
      <c r="FI58" s="230"/>
      <c r="FJ58" s="231"/>
      <c r="FK58" s="232"/>
      <c r="FL58" s="426"/>
      <c r="FM58" s="230"/>
      <c r="FN58" s="231"/>
      <c r="FO58" s="232"/>
      <c r="FP58" s="426"/>
      <c r="FQ58" s="230"/>
      <c r="FR58" s="231"/>
      <c r="FS58" s="232"/>
      <c r="FT58" s="426"/>
      <c r="FU58" s="230"/>
      <c r="FV58" s="231"/>
      <c r="FW58" s="232"/>
      <c r="FX58" s="426"/>
      <c r="FY58" s="230"/>
      <c r="FZ58" s="231"/>
      <c r="GA58" s="232"/>
      <c r="GB58" s="426"/>
      <c r="GC58" s="230"/>
      <c r="GD58" s="231"/>
      <c r="GE58" s="232"/>
      <c r="GF58" s="426"/>
      <c r="GG58" s="230"/>
      <c r="GH58" s="231"/>
      <c r="GI58" s="232"/>
      <c r="GJ58" s="426"/>
      <c r="GK58" s="230"/>
      <c r="GL58" s="231"/>
      <c r="GM58" s="232"/>
      <c r="GN58" s="426"/>
      <c r="GO58" s="230"/>
      <c r="GP58" s="231"/>
      <c r="GQ58" s="232"/>
      <c r="GR58" s="426"/>
      <c r="GS58" s="230"/>
      <c r="GT58" s="231"/>
      <c r="GU58" s="232"/>
      <c r="GV58" s="426"/>
      <c r="GW58" s="230"/>
      <c r="GX58" s="231"/>
      <c r="GY58" s="232"/>
      <c r="GZ58" s="426"/>
      <c r="HA58" s="230"/>
      <c r="HB58" s="231"/>
      <c r="HC58" s="232"/>
      <c r="HD58" s="426"/>
      <c r="HE58" s="230"/>
      <c r="HF58" s="231"/>
      <c r="HG58" s="232"/>
      <c r="HH58" s="426"/>
      <c r="HI58" s="230"/>
      <c r="HJ58" s="231"/>
      <c r="HK58" s="232"/>
      <c r="HL58" s="426"/>
      <c r="HM58" s="230"/>
      <c r="HN58" s="231"/>
      <c r="HO58" s="232"/>
      <c r="HP58" s="426"/>
      <c r="HQ58" s="230"/>
      <c r="HR58" s="231"/>
      <c r="HS58" s="232"/>
      <c r="HT58" s="426"/>
      <c r="HU58" s="230"/>
      <c r="HV58" s="231"/>
      <c r="HW58" s="232"/>
      <c r="HX58" s="426"/>
      <c r="HY58" s="230"/>
      <c r="HZ58" s="231"/>
      <c r="IA58" s="232"/>
      <c r="IB58" s="426"/>
      <c r="IC58" s="230"/>
      <c r="ID58" s="231"/>
      <c r="IE58" s="232"/>
      <c r="IF58" s="426"/>
      <c r="IG58" s="230"/>
      <c r="IH58" s="231"/>
      <c r="II58" s="232"/>
      <c r="IJ58" s="426"/>
      <c r="IK58" s="230"/>
      <c r="IL58" s="231"/>
      <c r="IM58" s="232"/>
      <c r="IN58" s="426"/>
      <c r="IO58" s="230"/>
      <c r="IP58" s="231"/>
      <c r="IQ58" s="232"/>
      <c r="IR58" s="426"/>
      <c r="IS58" s="230"/>
      <c r="IT58" s="231"/>
      <c r="IU58" s="232"/>
      <c r="IV58" s="426"/>
      <c r="IW58" s="230"/>
      <c r="IX58" s="231"/>
      <c r="IY58" s="232"/>
    </row>
    <row r="59" spans="2:259" ht="30.15" hidden="1" customHeight="1" x14ac:dyDescent="0.45">
      <c r="B59" s="455"/>
      <c r="C59" s="455"/>
      <c r="D59" s="455"/>
      <c r="E59" s="455"/>
      <c r="F59" s="420"/>
      <c r="G59" s="396"/>
      <c r="H59" s="447" t="s">
        <v>106</v>
      </c>
      <c r="I59" s="240">
        <f>I55-I57</f>
        <v>0</v>
      </c>
      <c r="J59" s="216" t="s">
        <v>107</v>
      </c>
      <c r="K59" s="217"/>
      <c r="L59" s="239" t="s">
        <v>106</v>
      </c>
      <c r="M59" s="240">
        <f>M55-M57</f>
        <v>0</v>
      </c>
      <c r="N59" s="216" t="s">
        <v>107</v>
      </c>
      <c r="O59" s="217"/>
      <c r="P59" s="239" t="s">
        <v>106</v>
      </c>
      <c r="Q59" s="240">
        <f>Q55-Q57</f>
        <v>0</v>
      </c>
      <c r="R59" s="216" t="s">
        <v>107</v>
      </c>
      <c r="S59" s="217"/>
      <c r="T59" s="239" t="s">
        <v>106</v>
      </c>
      <c r="U59" s="240">
        <f>U55-U57</f>
        <v>0</v>
      </c>
      <c r="V59" s="216" t="s">
        <v>107</v>
      </c>
      <c r="W59" s="217"/>
      <c r="X59" s="239" t="s">
        <v>106</v>
      </c>
      <c r="Y59" s="240">
        <f>Y55-Y57</f>
        <v>0</v>
      </c>
      <c r="Z59" s="216" t="s">
        <v>107</v>
      </c>
      <c r="AA59" s="217"/>
      <c r="AB59" s="239" t="s">
        <v>106</v>
      </c>
      <c r="AC59" s="240">
        <f>AC55-AC57</f>
        <v>0</v>
      </c>
      <c r="AD59" s="216" t="s">
        <v>107</v>
      </c>
      <c r="AE59" s="217"/>
      <c r="AF59" s="239" t="s">
        <v>106</v>
      </c>
      <c r="AG59" s="240">
        <f>AG55-AG57</f>
        <v>0</v>
      </c>
      <c r="AH59" s="216" t="s">
        <v>107</v>
      </c>
      <c r="AI59" s="217"/>
      <c r="AJ59" s="239" t="s">
        <v>106</v>
      </c>
      <c r="AK59" s="240">
        <f>AK55-AK57</f>
        <v>0</v>
      </c>
      <c r="AL59" s="216" t="s">
        <v>107</v>
      </c>
      <c r="AM59" s="217"/>
      <c r="AN59" s="239" t="s">
        <v>106</v>
      </c>
      <c r="AO59" s="240">
        <f>AO55-AO57</f>
        <v>0</v>
      </c>
      <c r="AP59" s="216" t="s">
        <v>107</v>
      </c>
      <c r="AQ59" s="217"/>
      <c r="AR59" s="239" t="s">
        <v>106</v>
      </c>
      <c r="AS59" s="240">
        <f>AS55-AS57</f>
        <v>0</v>
      </c>
      <c r="AT59" s="216" t="s">
        <v>107</v>
      </c>
      <c r="AU59" s="217"/>
      <c r="AV59" s="239" t="s">
        <v>106</v>
      </c>
      <c r="AW59" s="240">
        <f>AW55-AW57</f>
        <v>0</v>
      </c>
      <c r="AX59" s="216" t="s">
        <v>107</v>
      </c>
      <c r="AY59" s="217"/>
      <c r="AZ59" s="239" t="s">
        <v>106</v>
      </c>
      <c r="BA59" s="240">
        <f>BA55-BA57</f>
        <v>0</v>
      </c>
      <c r="BB59" s="216" t="s">
        <v>107</v>
      </c>
      <c r="BC59" s="217"/>
      <c r="BD59" s="239" t="s">
        <v>106</v>
      </c>
      <c r="BE59" s="240">
        <f>BE55-BE57</f>
        <v>0</v>
      </c>
      <c r="BF59" s="216" t="s">
        <v>107</v>
      </c>
      <c r="BG59" s="217"/>
      <c r="BH59" s="239" t="s">
        <v>106</v>
      </c>
      <c r="BI59" s="240">
        <f>BI55-BI57</f>
        <v>0</v>
      </c>
      <c r="BJ59" s="216" t="s">
        <v>107</v>
      </c>
      <c r="BK59" s="217"/>
      <c r="BL59" s="239" t="s">
        <v>106</v>
      </c>
      <c r="BM59" s="240">
        <f>BM55-BM57</f>
        <v>0</v>
      </c>
      <c r="BN59" s="216" t="s">
        <v>107</v>
      </c>
      <c r="BO59" s="217"/>
      <c r="BP59" s="239" t="s">
        <v>106</v>
      </c>
      <c r="BQ59" s="240">
        <f>BQ55-BQ57</f>
        <v>0</v>
      </c>
      <c r="BR59" s="216" t="s">
        <v>107</v>
      </c>
      <c r="BS59" s="217"/>
      <c r="BT59" s="239" t="s">
        <v>106</v>
      </c>
      <c r="BU59" s="240">
        <f>BU55-BU57</f>
        <v>0</v>
      </c>
      <c r="BV59" s="216" t="s">
        <v>107</v>
      </c>
      <c r="BW59" s="217"/>
      <c r="BX59" s="239" t="s">
        <v>106</v>
      </c>
      <c r="BY59" s="240">
        <f>BY55-BY57</f>
        <v>0</v>
      </c>
      <c r="BZ59" s="216" t="s">
        <v>107</v>
      </c>
      <c r="CA59" s="217"/>
      <c r="CB59" s="239" t="s">
        <v>106</v>
      </c>
      <c r="CC59" s="240">
        <f>CC55-CC57</f>
        <v>0</v>
      </c>
      <c r="CD59" s="216" t="s">
        <v>107</v>
      </c>
      <c r="CE59" s="217"/>
      <c r="CF59" s="239" t="s">
        <v>106</v>
      </c>
      <c r="CG59" s="240">
        <f>CG55-CG57</f>
        <v>0</v>
      </c>
      <c r="CH59" s="216" t="s">
        <v>107</v>
      </c>
      <c r="CI59" s="217"/>
      <c r="CJ59" s="239" t="s">
        <v>106</v>
      </c>
      <c r="CK59" s="240">
        <f>CK55-CK57</f>
        <v>0</v>
      </c>
      <c r="CL59" s="216" t="s">
        <v>107</v>
      </c>
      <c r="CM59" s="217"/>
      <c r="CN59" s="239" t="s">
        <v>106</v>
      </c>
      <c r="CO59" s="240">
        <f>CO55-CO57</f>
        <v>0</v>
      </c>
      <c r="CP59" s="216" t="s">
        <v>107</v>
      </c>
      <c r="CQ59" s="217"/>
      <c r="CR59" s="239" t="s">
        <v>106</v>
      </c>
      <c r="CS59" s="240">
        <f>CS55-CS57</f>
        <v>0</v>
      </c>
      <c r="CT59" s="216" t="s">
        <v>107</v>
      </c>
      <c r="CU59" s="217"/>
      <c r="CV59" s="239" t="s">
        <v>106</v>
      </c>
      <c r="CW59" s="240">
        <f>CW55-CW57</f>
        <v>0</v>
      </c>
      <c r="CX59" s="216" t="s">
        <v>107</v>
      </c>
      <c r="CY59" s="217"/>
      <c r="CZ59" s="239" t="s">
        <v>106</v>
      </c>
      <c r="DA59" s="240">
        <f>DA55-DA57</f>
        <v>0</v>
      </c>
      <c r="DB59" s="216" t="s">
        <v>107</v>
      </c>
      <c r="DC59" s="217"/>
      <c r="DD59" s="239" t="s">
        <v>106</v>
      </c>
      <c r="DE59" s="240">
        <f>DE55-DE57</f>
        <v>0</v>
      </c>
      <c r="DF59" s="216" t="s">
        <v>107</v>
      </c>
      <c r="DG59" s="217"/>
      <c r="DH59" s="239" t="s">
        <v>106</v>
      </c>
      <c r="DI59" s="240">
        <f>DI55-DI57</f>
        <v>0</v>
      </c>
      <c r="DJ59" s="216" t="s">
        <v>107</v>
      </c>
      <c r="DK59" s="217"/>
      <c r="DL59" s="239" t="s">
        <v>106</v>
      </c>
      <c r="DM59" s="240">
        <f>DM55-DM57</f>
        <v>0</v>
      </c>
      <c r="DN59" s="216" t="s">
        <v>107</v>
      </c>
      <c r="DO59" s="217"/>
      <c r="DP59" s="239" t="s">
        <v>106</v>
      </c>
      <c r="DQ59" s="240">
        <f>DQ55-DQ57</f>
        <v>0</v>
      </c>
      <c r="DR59" s="216" t="s">
        <v>107</v>
      </c>
      <c r="DS59" s="217"/>
      <c r="DT59" s="239" t="s">
        <v>106</v>
      </c>
      <c r="DU59" s="240">
        <f>DU55-DU57</f>
        <v>0</v>
      </c>
      <c r="DV59" s="216" t="s">
        <v>107</v>
      </c>
      <c r="DW59" s="217"/>
      <c r="DX59" s="239" t="s">
        <v>106</v>
      </c>
      <c r="DY59" s="240">
        <f>DY55-DY57</f>
        <v>0</v>
      </c>
      <c r="DZ59" s="216" t="s">
        <v>107</v>
      </c>
      <c r="EA59" s="217"/>
      <c r="EB59" s="239" t="s">
        <v>106</v>
      </c>
      <c r="EC59" s="240">
        <f>EC55-EC57</f>
        <v>0</v>
      </c>
      <c r="ED59" s="216" t="s">
        <v>107</v>
      </c>
      <c r="EE59" s="217"/>
      <c r="EF59" s="239" t="s">
        <v>106</v>
      </c>
      <c r="EG59" s="240">
        <f>EG55-EG57</f>
        <v>0</v>
      </c>
      <c r="EH59" s="216" t="s">
        <v>107</v>
      </c>
      <c r="EI59" s="217"/>
      <c r="EJ59" s="239" t="s">
        <v>106</v>
      </c>
      <c r="EK59" s="240">
        <f>EK55-EK57</f>
        <v>0</v>
      </c>
      <c r="EL59" s="216" t="s">
        <v>107</v>
      </c>
      <c r="EM59" s="217"/>
      <c r="EN59" s="239" t="s">
        <v>106</v>
      </c>
      <c r="EO59" s="240">
        <f>EO55-EO57</f>
        <v>0</v>
      </c>
      <c r="EP59" s="216" t="s">
        <v>107</v>
      </c>
      <c r="EQ59" s="217"/>
      <c r="ER59" s="239" t="s">
        <v>106</v>
      </c>
      <c r="ES59" s="240">
        <f>ES55-ES57</f>
        <v>0</v>
      </c>
      <c r="ET59" s="216" t="s">
        <v>107</v>
      </c>
      <c r="EU59" s="217"/>
      <c r="EV59" s="239" t="s">
        <v>106</v>
      </c>
      <c r="EW59" s="240">
        <f>EW55-EW57</f>
        <v>0</v>
      </c>
      <c r="EX59" s="216" t="s">
        <v>107</v>
      </c>
      <c r="EY59" s="217"/>
      <c r="EZ59" s="239" t="s">
        <v>106</v>
      </c>
      <c r="FA59" s="240">
        <f>FA55-FA57</f>
        <v>0</v>
      </c>
      <c r="FB59" s="216" t="s">
        <v>107</v>
      </c>
      <c r="FC59" s="217"/>
      <c r="FD59" s="239" t="s">
        <v>106</v>
      </c>
      <c r="FE59" s="240">
        <f>FE55-FE57</f>
        <v>0</v>
      </c>
      <c r="FF59" s="216" t="s">
        <v>107</v>
      </c>
      <c r="FG59" s="217"/>
      <c r="FH59" s="239" t="s">
        <v>106</v>
      </c>
      <c r="FI59" s="240">
        <f>FI55-FI57</f>
        <v>0</v>
      </c>
      <c r="FJ59" s="216" t="s">
        <v>107</v>
      </c>
      <c r="FK59" s="217"/>
      <c r="FL59" s="239" t="s">
        <v>106</v>
      </c>
      <c r="FM59" s="240">
        <f>FM55-FM57</f>
        <v>0</v>
      </c>
      <c r="FN59" s="216" t="s">
        <v>107</v>
      </c>
      <c r="FO59" s="217"/>
      <c r="FP59" s="239" t="s">
        <v>106</v>
      </c>
      <c r="FQ59" s="240">
        <f>FQ55-FQ57</f>
        <v>0</v>
      </c>
      <c r="FR59" s="216" t="s">
        <v>107</v>
      </c>
      <c r="FS59" s="217"/>
      <c r="FT59" s="239" t="s">
        <v>106</v>
      </c>
      <c r="FU59" s="240">
        <f>FU55-FU57</f>
        <v>0</v>
      </c>
      <c r="FV59" s="216" t="s">
        <v>107</v>
      </c>
      <c r="FW59" s="217"/>
      <c r="FX59" s="239" t="s">
        <v>106</v>
      </c>
      <c r="FY59" s="240">
        <f>FY55-FY57</f>
        <v>0</v>
      </c>
      <c r="FZ59" s="216" t="s">
        <v>107</v>
      </c>
      <c r="GA59" s="217"/>
      <c r="GB59" s="239" t="s">
        <v>106</v>
      </c>
      <c r="GC59" s="240">
        <f>GC55-GC57</f>
        <v>0</v>
      </c>
      <c r="GD59" s="216" t="s">
        <v>107</v>
      </c>
      <c r="GE59" s="217"/>
      <c r="GF59" s="239" t="s">
        <v>106</v>
      </c>
      <c r="GG59" s="240">
        <f>GG55-GG57</f>
        <v>0</v>
      </c>
      <c r="GH59" s="216" t="s">
        <v>107</v>
      </c>
      <c r="GI59" s="217"/>
      <c r="GJ59" s="239" t="s">
        <v>106</v>
      </c>
      <c r="GK59" s="240">
        <f>GK55-GK57</f>
        <v>0</v>
      </c>
      <c r="GL59" s="216" t="s">
        <v>107</v>
      </c>
      <c r="GM59" s="217"/>
      <c r="GN59" s="239" t="s">
        <v>106</v>
      </c>
      <c r="GO59" s="240">
        <f>GO55-GO57</f>
        <v>0</v>
      </c>
      <c r="GP59" s="216" t="s">
        <v>107</v>
      </c>
      <c r="GQ59" s="217"/>
      <c r="GR59" s="239" t="s">
        <v>106</v>
      </c>
      <c r="GS59" s="240">
        <f>GS55-GS57</f>
        <v>0</v>
      </c>
      <c r="GT59" s="216" t="s">
        <v>107</v>
      </c>
      <c r="GU59" s="217"/>
      <c r="GV59" s="239" t="s">
        <v>106</v>
      </c>
      <c r="GW59" s="240">
        <f>GW55-GW57</f>
        <v>0</v>
      </c>
      <c r="GX59" s="216" t="s">
        <v>107</v>
      </c>
      <c r="GY59" s="217"/>
      <c r="GZ59" s="239" t="s">
        <v>106</v>
      </c>
      <c r="HA59" s="240">
        <f>HA55-HA57</f>
        <v>0</v>
      </c>
      <c r="HB59" s="216" t="s">
        <v>107</v>
      </c>
      <c r="HC59" s="217"/>
      <c r="HD59" s="239" t="s">
        <v>106</v>
      </c>
      <c r="HE59" s="240">
        <f>HE55-HE57</f>
        <v>0</v>
      </c>
      <c r="HF59" s="216" t="s">
        <v>107</v>
      </c>
      <c r="HG59" s="217"/>
      <c r="HH59" s="239" t="s">
        <v>106</v>
      </c>
      <c r="HI59" s="240">
        <f>HI55-HI57</f>
        <v>0</v>
      </c>
      <c r="HJ59" s="216" t="s">
        <v>107</v>
      </c>
      <c r="HK59" s="217"/>
      <c r="HL59" s="239" t="s">
        <v>106</v>
      </c>
      <c r="HM59" s="240">
        <f>HM55-HM57</f>
        <v>0</v>
      </c>
      <c r="HN59" s="216" t="s">
        <v>107</v>
      </c>
      <c r="HO59" s="217"/>
      <c r="HP59" s="239" t="s">
        <v>106</v>
      </c>
      <c r="HQ59" s="240">
        <f>HQ55-HQ57</f>
        <v>0</v>
      </c>
      <c r="HR59" s="216" t="s">
        <v>107</v>
      </c>
      <c r="HS59" s="217"/>
      <c r="HT59" s="239" t="s">
        <v>106</v>
      </c>
      <c r="HU59" s="240">
        <f>HU55-HU57</f>
        <v>0</v>
      </c>
      <c r="HV59" s="216" t="s">
        <v>107</v>
      </c>
      <c r="HW59" s="217"/>
      <c r="HX59" s="239" t="s">
        <v>106</v>
      </c>
      <c r="HY59" s="240">
        <f>HY55-HY57</f>
        <v>0</v>
      </c>
      <c r="HZ59" s="216" t="s">
        <v>107</v>
      </c>
      <c r="IA59" s="217"/>
      <c r="IB59" s="239" t="s">
        <v>106</v>
      </c>
      <c r="IC59" s="240">
        <f>IC55-IC57</f>
        <v>0</v>
      </c>
      <c r="ID59" s="216" t="s">
        <v>107</v>
      </c>
      <c r="IE59" s="217"/>
      <c r="IF59" s="239" t="s">
        <v>106</v>
      </c>
      <c r="IG59" s="240">
        <f>IG55-IG57</f>
        <v>0</v>
      </c>
      <c r="IH59" s="216" t="s">
        <v>107</v>
      </c>
      <c r="II59" s="217"/>
      <c r="IJ59" s="239" t="s">
        <v>106</v>
      </c>
      <c r="IK59" s="240">
        <f>IK55-IK57</f>
        <v>0</v>
      </c>
      <c r="IL59" s="216" t="s">
        <v>107</v>
      </c>
      <c r="IM59" s="217"/>
      <c r="IN59" s="239" t="s">
        <v>106</v>
      </c>
      <c r="IO59" s="240">
        <f>IO55-IO57</f>
        <v>0</v>
      </c>
      <c r="IP59" s="216" t="s">
        <v>107</v>
      </c>
      <c r="IQ59" s="217"/>
      <c r="IR59" s="239" t="s">
        <v>106</v>
      </c>
      <c r="IS59" s="240">
        <f>IS55-IS57</f>
        <v>0</v>
      </c>
      <c r="IT59" s="216" t="s">
        <v>107</v>
      </c>
      <c r="IU59" s="217"/>
      <c r="IV59" s="239" t="s">
        <v>106</v>
      </c>
      <c r="IW59" s="240">
        <f>IW55-IW57</f>
        <v>0</v>
      </c>
      <c r="IX59" s="216" t="s">
        <v>107</v>
      </c>
      <c r="IY59" s="217"/>
    </row>
    <row r="60" spans="2:259" ht="30.15" hidden="1" customHeight="1" x14ac:dyDescent="0.35">
      <c r="B60" s="455"/>
      <c r="C60" s="455"/>
      <c r="D60" s="455"/>
      <c r="E60" s="455"/>
      <c r="F60" s="420"/>
      <c r="G60" s="396"/>
      <c r="H60" s="447"/>
      <c r="I60" s="241"/>
      <c r="J60" s="216"/>
      <c r="K60" s="217"/>
      <c r="L60" s="239"/>
      <c r="M60" s="241"/>
      <c r="N60" s="216"/>
      <c r="O60" s="217"/>
      <c r="P60" s="239"/>
      <c r="Q60" s="241"/>
      <c r="R60" s="216"/>
      <c r="S60" s="217"/>
      <c r="T60" s="239"/>
      <c r="U60" s="241"/>
      <c r="V60" s="216"/>
      <c r="W60" s="217"/>
      <c r="X60" s="239"/>
      <c r="Y60" s="241"/>
      <c r="Z60" s="216"/>
      <c r="AA60" s="217"/>
      <c r="AB60" s="239"/>
      <c r="AC60" s="241"/>
      <c r="AD60" s="216"/>
      <c r="AE60" s="217"/>
      <c r="AF60" s="239"/>
      <c r="AG60" s="241"/>
      <c r="AH60" s="216"/>
      <c r="AI60" s="217"/>
      <c r="AJ60" s="239"/>
      <c r="AK60" s="241"/>
      <c r="AL60" s="216"/>
      <c r="AM60" s="217"/>
      <c r="AN60" s="239"/>
      <c r="AO60" s="241"/>
      <c r="AP60" s="216"/>
      <c r="AQ60" s="217"/>
      <c r="AR60" s="239"/>
      <c r="AS60" s="241"/>
      <c r="AT60" s="216"/>
      <c r="AU60" s="217"/>
      <c r="AV60" s="239"/>
      <c r="AW60" s="241"/>
      <c r="AX60" s="216"/>
      <c r="AY60" s="217"/>
      <c r="AZ60" s="239"/>
      <c r="BA60" s="241"/>
      <c r="BB60" s="216"/>
      <c r="BC60" s="217"/>
      <c r="BD60" s="239"/>
      <c r="BE60" s="241"/>
      <c r="BF60" s="216"/>
      <c r="BG60" s="217"/>
      <c r="BH60" s="239"/>
      <c r="BI60" s="241"/>
      <c r="BJ60" s="216"/>
      <c r="BK60" s="217"/>
      <c r="BL60" s="239"/>
      <c r="BM60" s="241"/>
      <c r="BN60" s="216"/>
      <c r="BO60" s="217"/>
      <c r="BP60" s="239"/>
      <c r="BQ60" s="241"/>
      <c r="BR60" s="216"/>
      <c r="BS60" s="217"/>
      <c r="BT60" s="239"/>
      <c r="BU60" s="241"/>
      <c r="BV60" s="216"/>
      <c r="BW60" s="217"/>
      <c r="BX60" s="239"/>
      <c r="BY60" s="241"/>
      <c r="BZ60" s="216"/>
      <c r="CA60" s="217"/>
      <c r="CB60" s="239"/>
      <c r="CC60" s="241"/>
      <c r="CD60" s="216"/>
      <c r="CE60" s="217"/>
      <c r="CF60" s="239"/>
      <c r="CG60" s="241"/>
      <c r="CH60" s="216"/>
      <c r="CI60" s="217"/>
      <c r="CJ60" s="239"/>
      <c r="CK60" s="241"/>
      <c r="CL60" s="216"/>
      <c r="CM60" s="217"/>
      <c r="CN60" s="239"/>
      <c r="CO60" s="241"/>
      <c r="CP60" s="216"/>
      <c r="CQ60" s="217"/>
      <c r="CR60" s="239"/>
      <c r="CS60" s="241"/>
      <c r="CT60" s="216"/>
      <c r="CU60" s="217"/>
      <c r="CV60" s="239"/>
      <c r="CW60" s="241"/>
      <c r="CX60" s="216"/>
      <c r="CY60" s="217"/>
      <c r="CZ60" s="239"/>
      <c r="DA60" s="241"/>
      <c r="DB60" s="216"/>
      <c r="DC60" s="217"/>
      <c r="DD60" s="239"/>
      <c r="DE60" s="241"/>
      <c r="DF60" s="216"/>
      <c r="DG60" s="217"/>
      <c r="DH60" s="239"/>
      <c r="DI60" s="241"/>
      <c r="DJ60" s="216"/>
      <c r="DK60" s="217"/>
      <c r="DL60" s="239"/>
      <c r="DM60" s="241"/>
      <c r="DN60" s="216"/>
      <c r="DO60" s="217"/>
      <c r="DP60" s="239"/>
      <c r="DQ60" s="241"/>
      <c r="DR60" s="216"/>
      <c r="DS60" s="217"/>
      <c r="DT60" s="239"/>
      <c r="DU60" s="241"/>
      <c r="DV60" s="216"/>
      <c r="DW60" s="217"/>
      <c r="DX60" s="239"/>
      <c r="DY60" s="241"/>
      <c r="DZ60" s="216"/>
      <c r="EA60" s="217"/>
      <c r="EB60" s="239"/>
      <c r="EC60" s="241"/>
      <c r="ED60" s="216"/>
      <c r="EE60" s="217"/>
      <c r="EF60" s="239"/>
      <c r="EG60" s="241"/>
      <c r="EH60" s="216"/>
      <c r="EI60" s="217"/>
      <c r="EJ60" s="239"/>
      <c r="EK60" s="241"/>
      <c r="EL60" s="216"/>
      <c r="EM60" s="217"/>
      <c r="EN60" s="239"/>
      <c r="EO60" s="241"/>
      <c r="EP60" s="216"/>
      <c r="EQ60" s="217"/>
      <c r="ER60" s="239"/>
      <c r="ES60" s="241"/>
      <c r="ET60" s="216"/>
      <c r="EU60" s="217"/>
      <c r="EV60" s="239"/>
      <c r="EW60" s="241"/>
      <c r="EX60" s="216"/>
      <c r="EY60" s="217"/>
      <c r="EZ60" s="239"/>
      <c r="FA60" s="241"/>
      <c r="FB60" s="216"/>
      <c r="FC60" s="217"/>
      <c r="FD60" s="239"/>
      <c r="FE60" s="241"/>
      <c r="FF60" s="216"/>
      <c r="FG60" s="217"/>
      <c r="FH60" s="239"/>
      <c r="FI60" s="241"/>
      <c r="FJ60" s="216"/>
      <c r="FK60" s="217"/>
      <c r="FL60" s="239"/>
      <c r="FM60" s="241"/>
      <c r="FN60" s="216"/>
      <c r="FO60" s="217"/>
      <c r="FP60" s="239"/>
      <c r="FQ60" s="241"/>
      <c r="FR60" s="216"/>
      <c r="FS60" s="217"/>
      <c r="FT60" s="239"/>
      <c r="FU60" s="241"/>
      <c r="FV60" s="216"/>
      <c r="FW60" s="217"/>
      <c r="FX60" s="239"/>
      <c r="FY60" s="241"/>
      <c r="FZ60" s="216"/>
      <c r="GA60" s="217"/>
      <c r="GB60" s="239"/>
      <c r="GC60" s="241"/>
      <c r="GD60" s="216"/>
      <c r="GE60" s="217"/>
      <c r="GF60" s="239"/>
      <c r="GG60" s="241"/>
      <c r="GH60" s="216"/>
      <c r="GI60" s="217"/>
      <c r="GJ60" s="239"/>
      <c r="GK60" s="241"/>
      <c r="GL60" s="216"/>
      <c r="GM60" s="217"/>
      <c r="GN60" s="239"/>
      <c r="GO60" s="241"/>
      <c r="GP60" s="216"/>
      <c r="GQ60" s="217"/>
      <c r="GR60" s="239"/>
      <c r="GS60" s="241"/>
      <c r="GT60" s="216"/>
      <c r="GU60" s="217"/>
      <c r="GV60" s="239"/>
      <c r="GW60" s="241"/>
      <c r="GX60" s="216"/>
      <c r="GY60" s="217"/>
      <c r="GZ60" s="239"/>
      <c r="HA60" s="241"/>
      <c r="HB60" s="216"/>
      <c r="HC60" s="217"/>
      <c r="HD60" s="239"/>
      <c r="HE60" s="241"/>
      <c r="HF60" s="216"/>
      <c r="HG60" s="217"/>
      <c r="HH60" s="239"/>
      <c r="HI60" s="241"/>
      <c r="HJ60" s="216"/>
      <c r="HK60" s="217"/>
      <c r="HL60" s="239"/>
      <c r="HM60" s="241"/>
      <c r="HN60" s="216"/>
      <c r="HO60" s="217"/>
      <c r="HP60" s="239"/>
      <c r="HQ60" s="241"/>
      <c r="HR60" s="216"/>
      <c r="HS60" s="217"/>
      <c r="HT60" s="239"/>
      <c r="HU60" s="241"/>
      <c r="HV60" s="216"/>
      <c r="HW60" s="217"/>
      <c r="HX60" s="239"/>
      <c r="HY60" s="241"/>
      <c r="HZ60" s="216"/>
      <c r="IA60" s="217"/>
      <c r="IB60" s="239"/>
      <c r="IC60" s="241"/>
      <c r="ID60" s="216"/>
      <c r="IE60" s="217"/>
      <c r="IF60" s="239"/>
      <c r="IG60" s="241"/>
      <c r="IH60" s="216"/>
      <c r="II60" s="217"/>
      <c r="IJ60" s="239"/>
      <c r="IK60" s="241"/>
      <c r="IL60" s="216"/>
      <c r="IM60" s="217"/>
      <c r="IN60" s="239"/>
      <c r="IO60" s="241"/>
      <c r="IP60" s="216"/>
      <c r="IQ60" s="217"/>
      <c r="IR60" s="239"/>
      <c r="IS60" s="241"/>
      <c r="IT60" s="216"/>
      <c r="IU60" s="217"/>
      <c r="IV60" s="239"/>
      <c r="IW60" s="241"/>
      <c r="IX60" s="216"/>
      <c r="IY60" s="217"/>
    </row>
    <row r="61" spans="2:259" ht="30.15" hidden="1" customHeight="1" x14ac:dyDescent="0.35">
      <c r="B61" s="455"/>
      <c r="C61" s="455"/>
      <c r="D61" s="455"/>
      <c r="E61" s="455"/>
      <c r="F61" s="420"/>
      <c r="G61" s="396"/>
      <c r="H61" s="798" t="s">
        <v>30</v>
      </c>
      <c r="I61" s="765"/>
      <c r="J61" s="765"/>
      <c r="K61" s="766"/>
      <c r="L61" s="797" t="s">
        <v>30</v>
      </c>
      <c r="M61" s="765"/>
      <c r="N61" s="765"/>
      <c r="O61" s="766"/>
      <c r="P61" s="797" t="s">
        <v>30</v>
      </c>
      <c r="Q61" s="765"/>
      <c r="R61" s="765"/>
      <c r="S61" s="766"/>
      <c r="T61" s="797" t="s">
        <v>30</v>
      </c>
      <c r="U61" s="765"/>
      <c r="V61" s="765"/>
      <c r="W61" s="766"/>
      <c r="X61" s="797" t="s">
        <v>30</v>
      </c>
      <c r="Y61" s="765"/>
      <c r="Z61" s="765"/>
      <c r="AA61" s="766"/>
      <c r="AB61" s="797" t="s">
        <v>30</v>
      </c>
      <c r="AC61" s="765"/>
      <c r="AD61" s="765"/>
      <c r="AE61" s="766"/>
      <c r="AF61" s="797" t="s">
        <v>30</v>
      </c>
      <c r="AG61" s="765"/>
      <c r="AH61" s="765"/>
      <c r="AI61" s="766"/>
      <c r="AJ61" s="797" t="s">
        <v>30</v>
      </c>
      <c r="AK61" s="765"/>
      <c r="AL61" s="765"/>
      <c r="AM61" s="766"/>
      <c r="AN61" s="797" t="s">
        <v>30</v>
      </c>
      <c r="AO61" s="765"/>
      <c r="AP61" s="765"/>
      <c r="AQ61" s="766"/>
      <c r="AR61" s="797" t="s">
        <v>30</v>
      </c>
      <c r="AS61" s="765"/>
      <c r="AT61" s="765"/>
      <c r="AU61" s="766"/>
      <c r="AV61" s="797" t="s">
        <v>30</v>
      </c>
      <c r="AW61" s="765"/>
      <c r="AX61" s="765"/>
      <c r="AY61" s="766"/>
      <c r="AZ61" s="797" t="s">
        <v>30</v>
      </c>
      <c r="BA61" s="765"/>
      <c r="BB61" s="765"/>
      <c r="BC61" s="766"/>
      <c r="BD61" s="797" t="s">
        <v>30</v>
      </c>
      <c r="BE61" s="765"/>
      <c r="BF61" s="765"/>
      <c r="BG61" s="766"/>
      <c r="BH61" s="797" t="s">
        <v>30</v>
      </c>
      <c r="BI61" s="765"/>
      <c r="BJ61" s="765"/>
      <c r="BK61" s="766"/>
      <c r="BL61" s="797" t="s">
        <v>30</v>
      </c>
      <c r="BM61" s="765"/>
      <c r="BN61" s="765"/>
      <c r="BO61" s="766"/>
      <c r="BP61" s="797" t="s">
        <v>30</v>
      </c>
      <c r="BQ61" s="765"/>
      <c r="BR61" s="765"/>
      <c r="BS61" s="766"/>
      <c r="BT61" s="797" t="s">
        <v>30</v>
      </c>
      <c r="BU61" s="765"/>
      <c r="BV61" s="765"/>
      <c r="BW61" s="766"/>
      <c r="BX61" s="797" t="s">
        <v>30</v>
      </c>
      <c r="BY61" s="765"/>
      <c r="BZ61" s="765"/>
      <c r="CA61" s="766"/>
      <c r="CB61" s="797" t="s">
        <v>30</v>
      </c>
      <c r="CC61" s="765"/>
      <c r="CD61" s="765"/>
      <c r="CE61" s="766"/>
      <c r="CF61" s="797" t="s">
        <v>30</v>
      </c>
      <c r="CG61" s="765"/>
      <c r="CH61" s="765"/>
      <c r="CI61" s="766"/>
      <c r="CJ61" s="797" t="s">
        <v>30</v>
      </c>
      <c r="CK61" s="765"/>
      <c r="CL61" s="765"/>
      <c r="CM61" s="766"/>
      <c r="CN61" s="797" t="s">
        <v>30</v>
      </c>
      <c r="CO61" s="765"/>
      <c r="CP61" s="765"/>
      <c r="CQ61" s="766"/>
      <c r="CR61" s="797" t="s">
        <v>30</v>
      </c>
      <c r="CS61" s="765"/>
      <c r="CT61" s="765"/>
      <c r="CU61" s="766"/>
      <c r="CV61" s="797" t="s">
        <v>30</v>
      </c>
      <c r="CW61" s="765"/>
      <c r="CX61" s="765"/>
      <c r="CY61" s="766"/>
      <c r="CZ61" s="797" t="s">
        <v>30</v>
      </c>
      <c r="DA61" s="765"/>
      <c r="DB61" s="765"/>
      <c r="DC61" s="766"/>
      <c r="DD61" s="797" t="s">
        <v>30</v>
      </c>
      <c r="DE61" s="765"/>
      <c r="DF61" s="765"/>
      <c r="DG61" s="766"/>
      <c r="DH61" s="797" t="s">
        <v>30</v>
      </c>
      <c r="DI61" s="765"/>
      <c r="DJ61" s="765"/>
      <c r="DK61" s="766"/>
      <c r="DL61" s="797" t="s">
        <v>30</v>
      </c>
      <c r="DM61" s="765"/>
      <c r="DN61" s="765"/>
      <c r="DO61" s="766"/>
      <c r="DP61" s="797" t="s">
        <v>30</v>
      </c>
      <c r="DQ61" s="765"/>
      <c r="DR61" s="765"/>
      <c r="DS61" s="766"/>
      <c r="DT61" s="797" t="s">
        <v>30</v>
      </c>
      <c r="DU61" s="765"/>
      <c r="DV61" s="765"/>
      <c r="DW61" s="766"/>
      <c r="DX61" s="797" t="s">
        <v>30</v>
      </c>
      <c r="DY61" s="765"/>
      <c r="DZ61" s="765"/>
      <c r="EA61" s="766"/>
      <c r="EB61" s="797" t="s">
        <v>30</v>
      </c>
      <c r="EC61" s="765"/>
      <c r="ED61" s="765"/>
      <c r="EE61" s="766"/>
      <c r="EF61" s="797" t="s">
        <v>30</v>
      </c>
      <c r="EG61" s="765"/>
      <c r="EH61" s="765"/>
      <c r="EI61" s="766"/>
      <c r="EJ61" s="797" t="s">
        <v>30</v>
      </c>
      <c r="EK61" s="765"/>
      <c r="EL61" s="765"/>
      <c r="EM61" s="766"/>
      <c r="EN61" s="797" t="s">
        <v>30</v>
      </c>
      <c r="EO61" s="765"/>
      <c r="EP61" s="765"/>
      <c r="EQ61" s="766"/>
      <c r="ER61" s="797" t="s">
        <v>30</v>
      </c>
      <c r="ES61" s="765"/>
      <c r="ET61" s="765"/>
      <c r="EU61" s="766"/>
      <c r="EV61" s="797" t="s">
        <v>30</v>
      </c>
      <c r="EW61" s="765"/>
      <c r="EX61" s="765"/>
      <c r="EY61" s="766"/>
      <c r="EZ61" s="797" t="s">
        <v>30</v>
      </c>
      <c r="FA61" s="765"/>
      <c r="FB61" s="765"/>
      <c r="FC61" s="766"/>
      <c r="FD61" s="797" t="s">
        <v>30</v>
      </c>
      <c r="FE61" s="765"/>
      <c r="FF61" s="765"/>
      <c r="FG61" s="766"/>
      <c r="FH61" s="797" t="s">
        <v>30</v>
      </c>
      <c r="FI61" s="765"/>
      <c r="FJ61" s="765"/>
      <c r="FK61" s="766"/>
      <c r="FL61" s="797" t="s">
        <v>30</v>
      </c>
      <c r="FM61" s="765"/>
      <c r="FN61" s="765"/>
      <c r="FO61" s="766"/>
      <c r="FP61" s="797" t="s">
        <v>30</v>
      </c>
      <c r="FQ61" s="765"/>
      <c r="FR61" s="765"/>
      <c r="FS61" s="766"/>
      <c r="FT61" s="797" t="s">
        <v>30</v>
      </c>
      <c r="FU61" s="765"/>
      <c r="FV61" s="765"/>
      <c r="FW61" s="766"/>
      <c r="FX61" s="797" t="s">
        <v>30</v>
      </c>
      <c r="FY61" s="765"/>
      <c r="FZ61" s="765"/>
      <c r="GA61" s="766"/>
      <c r="GB61" s="797" t="s">
        <v>30</v>
      </c>
      <c r="GC61" s="765"/>
      <c r="GD61" s="765"/>
      <c r="GE61" s="766"/>
      <c r="GF61" s="797" t="s">
        <v>30</v>
      </c>
      <c r="GG61" s="765"/>
      <c r="GH61" s="765"/>
      <c r="GI61" s="766"/>
      <c r="GJ61" s="797" t="s">
        <v>30</v>
      </c>
      <c r="GK61" s="765"/>
      <c r="GL61" s="765"/>
      <c r="GM61" s="766"/>
      <c r="GN61" s="797" t="s">
        <v>30</v>
      </c>
      <c r="GO61" s="765"/>
      <c r="GP61" s="765"/>
      <c r="GQ61" s="766"/>
      <c r="GR61" s="797" t="s">
        <v>30</v>
      </c>
      <c r="GS61" s="765"/>
      <c r="GT61" s="765"/>
      <c r="GU61" s="766"/>
      <c r="GV61" s="797" t="s">
        <v>30</v>
      </c>
      <c r="GW61" s="765"/>
      <c r="GX61" s="765"/>
      <c r="GY61" s="766"/>
      <c r="GZ61" s="797" t="s">
        <v>30</v>
      </c>
      <c r="HA61" s="765"/>
      <c r="HB61" s="765"/>
      <c r="HC61" s="766"/>
      <c r="HD61" s="797" t="s">
        <v>30</v>
      </c>
      <c r="HE61" s="765"/>
      <c r="HF61" s="765"/>
      <c r="HG61" s="766"/>
      <c r="HH61" s="797" t="s">
        <v>30</v>
      </c>
      <c r="HI61" s="765"/>
      <c r="HJ61" s="765"/>
      <c r="HK61" s="766"/>
      <c r="HL61" s="797" t="s">
        <v>30</v>
      </c>
      <c r="HM61" s="765"/>
      <c r="HN61" s="765"/>
      <c r="HO61" s="766"/>
      <c r="HP61" s="797" t="s">
        <v>30</v>
      </c>
      <c r="HQ61" s="765"/>
      <c r="HR61" s="765"/>
      <c r="HS61" s="766"/>
      <c r="HT61" s="797" t="s">
        <v>30</v>
      </c>
      <c r="HU61" s="765"/>
      <c r="HV61" s="765"/>
      <c r="HW61" s="766"/>
      <c r="HX61" s="797" t="s">
        <v>30</v>
      </c>
      <c r="HY61" s="765"/>
      <c r="HZ61" s="765"/>
      <c r="IA61" s="766"/>
      <c r="IB61" s="797" t="s">
        <v>30</v>
      </c>
      <c r="IC61" s="765"/>
      <c r="ID61" s="765"/>
      <c r="IE61" s="766"/>
      <c r="IF61" s="797" t="s">
        <v>30</v>
      </c>
      <c r="IG61" s="765"/>
      <c r="IH61" s="765"/>
      <c r="II61" s="766"/>
      <c r="IJ61" s="797" t="s">
        <v>30</v>
      </c>
      <c r="IK61" s="765"/>
      <c r="IL61" s="765"/>
      <c r="IM61" s="766"/>
      <c r="IN61" s="797" t="s">
        <v>30</v>
      </c>
      <c r="IO61" s="765"/>
      <c r="IP61" s="765"/>
      <c r="IQ61" s="766"/>
      <c r="IR61" s="797" t="s">
        <v>30</v>
      </c>
      <c r="IS61" s="765"/>
      <c r="IT61" s="765"/>
      <c r="IU61" s="766"/>
      <c r="IV61" s="797" t="s">
        <v>30</v>
      </c>
      <c r="IW61" s="765"/>
      <c r="IX61" s="765"/>
      <c r="IY61" s="766"/>
    </row>
    <row r="62" spans="2:259" ht="30.15" hidden="1" customHeight="1" x14ac:dyDescent="0.35">
      <c r="B62" s="455"/>
      <c r="C62" s="455"/>
      <c r="D62" s="455"/>
      <c r="E62" s="455"/>
      <c r="F62" s="420"/>
      <c r="G62" s="396"/>
      <c r="H62" s="799" t="str">
        <f>CONCATENATE("Follow instructions in column D to input ",par!H41," data into column C.")</f>
        <v>Follow instructions in column D to input  data into column C.</v>
      </c>
      <c r="I62" s="800"/>
      <c r="J62" s="800"/>
      <c r="K62" s="801"/>
      <c r="L62" s="802" t="str">
        <f>CONCATENATE("Follow instructions in column D to input ",par!L41," data into column C.")</f>
        <v>Follow instructions in column D to input  data into column C.</v>
      </c>
      <c r="M62" s="800"/>
      <c r="N62" s="800"/>
      <c r="O62" s="801"/>
      <c r="P62" s="802" t="str">
        <f>CONCATENATE("Follow instructions in column D to input ",par!P41," data into column C.")</f>
        <v>Follow instructions in column D to input  data into column C.</v>
      </c>
      <c r="Q62" s="800"/>
      <c r="R62" s="800"/>
      <c r="S62" s="801"/>
      <c r="T62" s="802" t="str">
        <f>CONCATENATE("Follow instructions in column D to input ",par!T41," data into column C.")</f>
        <v>Follow instructions in column D to input  data into column C.</v>
      </c>
      <c r="U62" s="800"/>
      <c r="V62" s="800"/>
      <c r="W62" s="801"/>
      <c r="X62" s="802" t="str">
        <f>CONCATENATE("Follow instructions in column D to input ",par!X41," data into column C.")</f>
        <v>Follow instructions in column D to input  data into column C.</v>
      </c>
      <c r="Y62" s="800"/>
      <c r="Z62" s="800"/>
      <c r="AA62" s="801"/>
      <c r="AB62" s="802" t="str">
        <f>CONCATENATE("Follow instructions in column D to input ",par!AB41," data into column C.")</f>
        <v>Follow instructions in column D to input  data into column C.</v>
      </c>
      <c r="AC62" s="800"/>
      <c r="AD62" s="800"/>
      <c r="AE62" s="801"/>
      <c r="AF62" s="802" t="str">
        <f>CONCATENATE("Follow instructions in column D to input ",par!AF41," data into column C.")</f>
        <v>Follow instructions in column D to input  data into column C.</v>
      </c>
      <c r="AG62" s="800"/>
      <c r="AH62" s="800"/>
      <c r="AI62" s="801"/>
      <c r="AJ62" s="802" t="str">
        <f>CONCATENATE("Follow instructions in column D to input ",par!AJ41," data into column C.")</f>
        <v>Follow instructions in column D to input  data into column C.</v>
      </c>
      <c r="AK62" s="800"/>
      <c r="AL62" s="800"/>
      <c r="AM62" s="801"/>
      <c r="AN62" s="802" t="str">
        <f>CONCATENATE("Follow instructions in column D to input ",par!AN41," data into column C.")</f>
        <v>Follow instructions in column D to input  data into column C.</v>
      </c>
      <c r="AO62" s="800"/>
      <c r="AP62" s="800"/>
      <c r="AQ62" s="801"/>
      <c r="AR62" s="802" t="str">
        <f>CONCATENATE("Follow instructions in column D to input ",par!AR41," data into column C.")</f>
        <v>Follow instructions in column D to input  data into column C.</v>
      </c>
      <c r="AS62" s="800"/>
      <c r="AT62" s="800"/>
      <c r="AU62" s="801"/>
      <c r="AV62" s="802" t="str">
        <f>CONCATENATE("Follow instructions in column D to input ",par!AV41," data into column C.")</f>
        <v>Follow instructions in column D to input  data into column C.</v>
      </c>
      <c r="AW62" s="800"/>
      <c r="AX62" s="800"/>
      <c r="AY62" s="801"/>
      <c r="AZ62" s="802" t="str">
        <f>CONCATENATE("Follow instructions in column D to input ",par!AZ41," data into column C.")</f>
        <v>Follow instructions in column D to input  data into column C.</v>
      </c>
      <c r="BA62" s="800"/>
      <c r="BB62" s="800"/>
      <c r="BC62" s="801"/>
      <c r="BD62" s="802" t="str">
        <f>CONCATENATE("Follow instructions in column D to input ",par!BD41," data into column C.")</f>
        <v>Follow instructions in column D to input  data into column C.</v>
      </c>
      <c r="BE62" s="800"/>
      <c r="BF62" s="800"/>
      <c r="BG62" s="801"/>
      <c r="BH62" s="802" t="str">
        <f>CONCATENATE("Follow instructions in column D to input ",par!BH41," data into column C.")</f>
        <v>Follow instructions in column D to input  data into column C.</v>
      </c>
      <c r="BI62" s="800"/>
      <c r="BJ62" s="800"/>
      <c r="BK62" s="801"/>
      <c r="BL62" s="802" t="str">
        <f>CONCATENATE("Follow instructions in column D to input ",par!BL41," data into column C.")</f>
        <v>Follow instructions in column D to input  data into column C.</v>
      </c>
      <c r="BM62" s="800"/>
      <c r="BN62" s="800"/>
      <c r="BO62" s="801"/>
      <c r="BP62" s="802" t="str">
        <f>CONCATENATE("Follow instructions in column D to input ",par!BP41," data into column C.")</f>
        <v>Follow instructions in column D to input  data into column C.</v>
      </c>
      <c r="BQ62" s="800"/>
      <c r="BR62" s="800"/>
      <c r="BS62" s="801"/>
      <c r="BT62" s="802" t="str">
        <f>CONCATENATE("Follow instructions in column D to input ",par!BT41," data into column C.")</f>
        <v>Follow instructions in column D to input  data into column C.</v>
      </c>
      <c r="BU62" s="800"/>
      <c r="BV62" s="800"/>
      <c r="BW62" s="801"/>
      <c r="BX62" s="802" t="str">
        <f>CONCATENATE("Follow instructions in column D to input ",par!BX41," data into column C.")</f>
        <v>Follow instructions in column D to input  data into column C.</v>
      </c>
      <c r="BY62" s="800"/>
      <c r="BZ62" s="800"/>
      <c r="CA62" s="801"/>
      <c r="CB62" s="802" t="str">
        <f>CONCATENATE("Follow instructions in column D to input ",par!CB41," data into column C.")</f>
        <v>Follow instructions in column D to input  data into column C.</v>
      </c>
      <c r="CC62" s="800"/>
      <c r="CD62" s="800"/>
      <c r="CE62" s="801"/>
      <c r="CF62" s="802" t="str">
        <f>CONCATENATE("Follow instructions in column D to input ",par!CF41," data into column C.")</f>
        <v>Follow instructions in column D to input  data into column C.</v>
      </c>
      <c r="CG62" s="800"/>
      <c r="CH62" s="800"/>
      <c r="CI62" s="801"/>
      <c r="CJ62" s="802" t="str">
        <f>CONCATENATE("Follow instructions in column D to input ",par!CJ41," data into column C.")</f>
        <v>Follow instructions in column D to input  data into column C.</v>
      </c>
      <c r="CK62" s="800"/>
      <c r="CL62" s="800"/>
      <c r="CM62" s="801"/>
      <c r="CN62" s="802" t="str">
        <f>CONCATENATE("Follow instructions in column D to input ",par!CN41," data into column C.")</f>
        <v>Follow instructions in column D to input  data into column C.</v>
      </c>
      <c r="CO62" s="800"/>
      <c r="CP62" s="800"/>
      <c r="CQ62" s="801"/>
      <c r="CR62" s="802" t="str">
        <f>CONCATENATE("Follow instructions in column D to input ",par!CR41," data into column C.")</f>
        <v>Follow instructions in column D to input  data into column C.</v>
      </c>
      <c r="CS62" s="800"/>
      <c r="CT62" s="800"/>
      <c r="CU62" s="801"/>
      <c r="CV62" s="802" t="str">
        <f>CONCATENATE("Follow instructions in column D to input ",par!CV41," data into column C.")</f>
        <v>Follow instructions in column D to input  data into column C.</v>
      </c>
      <c r="CW62" s="800"/>
      <c r="CX62" s="800"/>
      <c r="CY62" s="801"/>
      <c r="CZ62" s="802" t="str">
        <f>CONCATENATE("Follow instructions in column D to input ",par!CZ41," data into column C.")</f>
        <v>Follow instructions in column D to input  data into column C.</v>
      </c>
      <c r="DA62" s="800"/>
      <c r="DB62" s="800"/>
      <c r="DC62" s="801"/>
      <c r="DD62" s="802" t="str">
        <f>CONCATENATE("Follow instructions in column D to input ",par!DD41," data into column C.")</f>
        <v>Follow instructions in column D to input  data into column C.</v>
      </c>
      <c r="DE62" s="800"/>
      <c r="DF62" s="800"/>
      <c r="DG62" s="801"/>
      <c r="DH62" s="802" t="str">
        <f>CONCATENATE("Follow instructions in column D to input ",par!DH41," data into column C.")</f>
        <v>Follow instructions in column D to input  data into column C.</v>
      </c>
      <c r="DI62" s="800"/>
      <c r="DJ62" s="800"/>
      <c r="DK62" s="801"/>
      <c r="DL62" s="802" t="str">
        <f>CONCATENATE("Follow instructions in column D to input ",par!DL41," data into column C.")</f>
        <v>Follow instructions in column D to input  data into column C.</v>
      </c>
      <c r="DM62" s="800"/>
      <c r="DN62" s="800"/>
      <c r="DO62" s="801"/>
      <c r="DP62" s="802" t="str">
        <f>CONCATENATE("Follow instructions in column D to input ",par!DP41," data into column C.")</f>
        <v>Follow instructions in column D to input  data into column C.</v>
      </c>
      <c r="DQ62" s="800"/>
      <c r="DR62" s="800"/>
      <c r="DS62" s="801"/>
      <c r="DT62" s="802" t="str">
        <f>CONCATENATE("Follow instructions in column D to input ",par!DT41," data into column C.")</f>
        <v>Follow instructions in column D to input  data into column C.</v>
      </c>
      <c r="DU62" s="800"/>
      <c r="DV62" s="800"/>
      <c r="DW62" s="801"/>
      <c r="DX62" s="802" t="str">
        <f>CONCATENATE("Follow instructions in column D to input ",par!DX41," data into column C.")</f>
        <v>Follow instructions in column D to input  data into column C.</v>
      </c>
      <c r="DY62" s="800"/>
      <c r="DZ62" s="800"/>
      <c r="EA62" s="801"/>
      <c r="EB62" s="802" t="str">
        <f>CONCATENATE("Follow instructions in column D to input ",par!EB41," data into column C.")</f>
        <v>Follow instructions in column D to input  data into column C.</v>
      </c>
      <c r="EC62" s="800"/>
      <c r="ED62" s="800"/>
      <c r="EE62" s="801"/>
      <c r="EF62" s="802" t="str">
        <f>CONCATENATE("Follow instructions in column D to input ",par!EF41," data into column C.")</f>
        <v>Follow instructions in column D to input  data into column C.</v>
      </c>
      <c r="EG62" s="800"/>
      <c r="EH62" s="800"/>
      <c r="EI62" s="801"/>
      <c r="EJ62" s="802" t="str">
        <f>CONCATENATE("Follow instructions in column D to input ",par!EJ41," data into column C.")</f>
        <v>Follow instructions in column D to input  data into column C.</v>
      </c>
      <c r="EK62" s="800"/>
      <c r="EL62" s="800"/>
      <c r="EM62" s="801"/>
      <c r="EN62" s="802" t="str">
        <f>CONCATENATE("Follow instructions in column D to input ",par!EN41," data into column C.")</f>
        <v>Follow instructions in column D to input  data into column C.</v>
      </c>
      <c r="EO62" s="800"/>
      <c r="EP62" s="800"/>
      <c r="EQ62" s="801"/>
      <c r="ER62" s="802" t="str">
        <f>CONCATENATE("Follow instructions in column D to input ",par!ER41," data into column C.")</f>
        <v>Follow instructions in column D to input  data into column C.</v>
      </c>
      <c r="ES62" s="800"/>
      <c r="ET62" s="800"/>
      <c r="EU62" s="801"/>
      <c r="EV62" s="802" t="str">
        <f>CONCATENATE("Follow instructions in column D to input ",par!EV41," data into column C.")</f>
        <v>Follow instructions in column D to input  data into column C.</v>
      </c>
      <c r="EW62" s="800"/>
      <c r="EX62" s="800"/>
      <c r="EY62" s="801"/>
      <c r="EZ62" s="802" t="str">
        <f>CONCATENATE("Follow instructions in column D to input ",par!EZ41," data into column C.")</f>
        <v>Follow instructions in column D to input  data into column C.</v>
      </c>
      <c r="FA62" s="800"/>
      <c r="FB62" s="800"/>
      <c r="FC62" s="801"/>
      <c r="FD62" s="802" t="str">
        <f>CONCATENATE("Follow instructions in column D to input ",par!FD41," data into column C.")</f>
        <v>Follow instructions in column D to input  data into column C.</v>
      </c>
      <c r="FE62" s="800"/>
      <c r="FF62" s="800"/>
      <c r="FG62" s="801"/>
      <c r="FH62" s="802" t="str">
        <f>CONCATENATE("Follow instructions in column D to input ",par!FH41," data into column C.")</f>
        <v>Follow instructions in column D to input  data into column C.</v>
      </c>
      <c r="FI62" s="800"/>
      <c r="FJ62" s="800"/>
      <c r="FK62" s="801"/>
      <c r="FL62" s="802" t="str">
        <f>CONCATENATE("Follow instructions in column D to input ",par!FL41," data into column C.")</f>
        <v>Follow instructions in column D to input  data into column C.</v>
      </c>
      <c r="FM62" s="800"/>
      <c r="FN62" s="800"/>
      <c r="FO62" s="801"/>
      <c r="FP62" s="802" t="str">
        <f>CONCATENATE("Follow instructions in column D to input ",par!FP41," data into column C.")</f>
        <v>Follow instructions in column D to input  data into column C.</v>
      </c>
      <c r="FQ62" s="800"/>
      <c r="FR62" s="800"/>
      <c r="FS62" s="801"/>
      <c r="FT62" s="802" t="str">
        <f>CONCATENATE("Follow instructions in column D to input ",par!FT41," data into column C.")</f>
        <v>Follow instructions in column D to input  data into column C.</v>
      </c>
      <c r="FU62" s="800"/>
      <c r="FV62" s="800"/>
      <c r="FW62" s="801"/>
      <c r="FX62" s="802" t="str">
        <f>CONCATENATE("Follow instructions in column D to input ",par!FX41," data into column C.")</f>
        <v>Follow instructions in column D to input  data into column C.</v>
      </c>
      <c r="FY62" s="800"/>
      <c r="FZ62" s="800"/>
      <c r="GA62" s="801"/>
      <c r="GB62" s="802" t="str">
        <f>CONCATENATE("Follow instructions in column D to input ",par!GB41," data into column C.")</f>
        <v>Follow instructions in column D to input  data into column C.</v>
      </c>
      <c r="GC62" s="800"/>
      <c r="GD62" s="800"/>
      <c r="GE62" s="801"/>
      <c r="GF62" s="802" t="str">
        <f>CONCATENATE("Follow instructions in column D to input ",par!GF41," data into column C.")</f>
        <v>Follow instructions in column D to input  data into column C.</v>
      </c>
      <c r="GG62" s="800"/>
      <c r="GH62" s="800"/>
      <c r="GI62" s="801"/>
      <c r="GJ62" s="802" t="str">
        <f>CONCATENATE("Follow instructions in column D to input ",par!GJ41," data into column C.")</f>
        <v>Follow instructions in column D to input  data into column C.</v>
      </c>
      <c r="GK62" s="800"/>
      <c r="GL62" s="800"/>
      <c r="GM62" s="801"/>
      <c r="GN62" s="802" t="str">
        <f>CONCATENATE("Follow instructions in column D to input ",par!GN41," data into column C.")</f>
        <v>Follow instructions in column D to input  data into column C.</v>
      </c>
      <c r="GO62" s="800"/>
      <c r="GP62" s="800"/>
      <c r="GQ62" s="801"/>
      <c r="GR62" s="802" t="str">
        <f>CONCATENATE("Follow instructions in column D to input ",par!GR41," data into column C.")</f>
        <v>Follow instructions in column D to input  data into column C.</v>
      </c>
      <c r="GS62" s="800"/>
      <c r="GT62" s="800"/>
      <c r="GU62" s="801"/>
      <c r="GV62" s="802" t="str">
        <f>CONCATENATE("Follow instructions in column D to input ",par!GV41," data into column C.")</f>
        <v>Follow instructions in column D to input  data into column C.</v>
      </c>
      <c r="GW62" s="800"/>
      <c r="GX62" s="800"/>
      <c r="GY62" s="801"/>
      <c r="GZ62" s="802" t="str">
        <f>CONCATENATE("Follow instructions in column D to input ",par!GZ41," data into column C.")</f>
        <v>Follow instructions in column D to input  data into column C.</v>
      </c>
      <c r="HA62" s="800"/>
      <c r="HB62" s="800"/>
      <c r="HC62" s="801"/>
      <c r="HD62" s="802" t="str">
        <f>CONCATENATE("Follow instructions in column D to input ",par!HD41," data into column C.")</f>
        <v>Follow instructions in column D to input  data into column C.</v>
      </c>
      <c r="HE62" s="800"/>
      <c r="HF62" s="800"/>
      <c r="HG62" s="801"/>
      <c r="HH62" s="802" t="str">
        <f>CONCATENATE("Follow instructions in column D to input ",par!HH41," data into column C.")</f>
        <v>Follow instructions in column D to input  data into column C.</v>
      </c>
      <c r="HI62" s="800"/>
      <c r="HJ62" s="800"/>
      <c r="HK62" s="801"/>
      <c r="HL62" s="802" t="str">
        <f>CONCATENATE("Follow instructions in column D to input ",par!HL41," data into column C.")</f>
        <v>Follow instructions in column D to input  data into column C.</v>
      </c>
      <c r="HM62" s="800"/>
      <c r="HN62" s="800"/>
      <c r="HO62" s="801"/>
      <c r="HP62" s="802" t="str">
        <f>CONCATENATE("Follow instructions in column D to input ",par!HP41," data into column C.")</f>
        <v>Follow instructions in column D to input  data into column C.</v>
      </c>
      <c r="HQ62" s="800"/>
      <c r="HR62" s="800"/>
      <c r="HS62" s="801"/>
      <c r="HT62" s="802" t="str">
        <f>CONCATENATE("Follow instructions in column D to input ",par!HT41," data into column C.")</f>
        <v>Follow instructions in column D to input  data into column C.</v>
      </c>
      <c r="HU62" s="800"/>
      <c r="HV62" s="800"/>
      <c r="HW62" s="801"/>
      <c r="HX62" s="802" t="str">
        <f>CONCATENATE("Follow instructions in column D to input ",par!HX41," data into column C.")</f>
        <v>Follow instructions in column D to input  data into column C.</v>
      </c>
      <c r="HY62" s="800"/>
      <c r="HZ62" s="800"/>
      <c r="IA62" s="801"/>
      <c r="IB62" s="802" t="str">
        <f>CONCATENATE("Follow instructions in column D to input ",par!IB41," data into column C.")</f>
        <v>Follow instructions in column D to input  data into column C.</v>
      </c>
      <c r="IC62" s="800"/>
      <c r="ID62" s="800"/>
      <c r="IE62" s="801"/>
      <c r="IF62" s="802" t="str">
        <f>CONCATENATE("Follow instructions in column D to input ",par!IF41," data into column C.")</f>
        <v>Follow instructions in column D to input  data into column C.</v>
      </c>
      <c r="IG62" s="800"/>
      <c r="IH62" s="800"/>
      <c r="II62" s="801"/>
      <c r="IJ62" s="802" t="str">
        <f>CONCATENATE("Follow instructions in column D to input ",par!IJ41," data into column C.")</f>
        <v>Follow instructions in column D to input  data into column C.</v>
      </c>
      <c r="IK62" s="800"/>
      <c r="IL62" s="800"/>
      <c r="IM62" s="801"/>
      <c r="IN62" s="802" t="str">
        <f>CONCATENATE("Follow instructions in column D to input ",par!IN41," data into column C.")</f>
        <v>Follow instructions in column D to input  data into column C.</v>
      </c>
      <c r="IO62" s="800"/>
      <c r="IP62" s="800"/>
      <c r="IQ62" s="801"/>
      <c r="IR62" s="802" t="str">
        <f>CONCATENATE("Follow instructions in column D to input ",par!IR41," data into column C.")</f>
        <v>Follow instructions in column D to input  data into column C.</v>
      </c>
      <c r="IS62" s="800"/>
      <c r="IT62" s="800"/>
      <c r="IU62" s="801"/>
      <c r="IV62" s="802" t="str">
        <f>CONCATENATE("Follow instructions in column D to input ",par!IV41," data into column C.")</f>
        <v>Follow instructions in column D to input  data into column C.</v>
      </c>
      <c r="IW62" s="800"/>
      <c r="IX62" s="800"/>
      <c r="IY62" s="801"/>
    </row>
    <row r="63" spans="2:259" ht="30.15" hidden="1" customHeight="1" x14ac:dyDescent="0.35">
      <c r="B63" s="455"/>
      <c r="C63" s="455"/>
      <c r="D63" s="455"/>
      <c r="E63" s="455"/>
      <c r="F63" s="420"/>
      <c r="G63" s="396"/>
      <c r="H63" s="764" t="str">
        <f>par!$D$40</f>
        <v>AFTER data has been entered in this sheet for the plant, use "EERS data entry" worksheet to report into EERS.</v>
      </c>
      <c r="I63" s="765"/>
      <c r="J63" s="765"/>
      <c r="K63" s="766"/>
      <c r="L63" s="803" t="str">
        <f>par!$D$40</f>
        <v>AFTER data has been entered in this sheet for the plant, use "EERS data entry" worksheet to report into EERS.</v>
      </c>
      <c r="M63" s="765"/>
      <c r="N63" s="765"/>
      <c r="O63" s="766"/>
      <c r="P63" s="803" t="str">
        <f>par!$D$40</f>
        <v>AFTER data has been entered in this sheet for the plant, use "EERS data entry" worksheet to report into EERS.</v>
      </c>
      <c r="Q63" s="765"/>
      <c r="R63" s="765"/>
      <c r="S63" s="766"/>
      <c r="T63" s="803" t="str">
        <f>par!$D$40</f>
        <v>AFTER data has been entered in this sheet for the plant, use "EERS data entry" worksheet to report into EERS.</v>
      </c>
      <c r="U63" s="765"/>
      <c r="V63" s="765"/>
      <c r="W63" s="766"/>
      <c r="X63" s="803" t="str">
        <f>par!$D$40</f>
        <v>AFTER data has been entered in this sheet for the plant, use "EERS data entry" worksheet to report into EERS.</v>
      </c>
      <c r="Y63" s="765"/>
      <c r="Z63" s="765"/>
      <c r="AA63" s="766"/>
      <c r="AB63" s="803" t="str">
        <f>par!$D$40</f>
        <v>AFTER data has been entered in this sheet for the plant, use "EERS data entry" worksheet to report into EERS.</v>
      </c>
      <c r="AC63" s="765"/>
      <c r="AD63" s="765"/>
      <c r="AE63" s="766"/>
      <c r="AF63" s="803" t="str">
        <f>par!$D$40</f>
        <v>AFTER data has been entered in this sheet for the plant, use "EERS data entry" worksheet to report into EERS.</v>
      </c>
      <c r="AG63" s="765"/>
      <c r="AH63" s="765"/>
      <c r="AI63" s="766"/>
      <c r="AJ63" s="803" t="str">
        <f>par!$D$40</f>
        <v>AFTER data has been entered in this sheet for the plant, use "EERS data entry" worksheet to report into EERS.</v>
      </c>
      <c r="AK63" s="765"/>
      <c r="AL63" s="765"/>
      <c r="AM63" s="766"/>
      <c r="AN63" s="803" t="str">
        <f>par!$D$40</f>
        <v>AFTER data has been entered in this sheet for the plant, use "EERS data entry" worksheet to report into EERS.</v>
      </c>
      <c r="AO63" s="765"/>
      <c r="AP63" s="765"/>
      <c r="AQ63" s="766"/>
      <c r="AR63" s="803" t="str">
        <f>par!$D$40</f>
        <v>AFTER data has been entered in this sheet for the plant, use "EERS data entry" worksheet to report into EERS.</v>
      </c>
      <c r="AS63" s="765"/>
      <c r="AT63" s="765"/>
      <c r="AU63" s="766"/>
      <c r="AV63" s="803" t="str">
        <f>par!$D$40</f>
        <v>AFTER data has been entered in this sheet for the plant, use "EERS data entry" worksheet to report into EERS.</v>
      </c>
      <c r="AW63" s="765"/>
      <c r="AX63" s="765"/>
      <c r="AY63" s="766"/>
      <c r="AZ63" s="803" t="str">
        <f>par!$D$40</f>
        <v>AFTER data has been entered in this sheet for the plant, use "EERS data entry" worksheet to report into EERS.</v>
      </c>
      <c r="BA63" s="765"/>
      <c r="BB63" s="765"/>
      <c r="BC63" s="766"/>
      <c r="BD63" s="803" t="str">
        <f>par!$D$40</f>
        <v>AFTER data has been entered in this sheet for the plant, use "EERS data entry" worksheet to report into EERS.</v>
      </c>
      <c r="BE63" s="765"/>
      <c r="BF63" s="765"/>
      <c r="BG63" s="766"/>
      <c r="BH63" s="803" t="str">
        <f>par!$D$40</f>
        <v>AFTER data has been entered in this sheet for the plant, use "EERS data entry" worksheet to report into EERS.</v>
      </c>
      <c r="BI63" s="765"/>
      <c r="BJ63" s="765"/>
      <c r="BK63" s="766"/>
      <c r="BL63" s="803" t="str">
        <f>par!$D$40</f>
        <v>AFTER data has been entered in this sheet for the plant, use "EERS data entry" worksheet to report into EERS.</v>
      </c>
      <c r="BM63" s="765"/>
      <c r="BN63" s="765"/>
      <c r="BO63" s="766"/>
      <c r="BP63" s="803" t="str">
        <f>par!$D$40</f>
        <v>AFTER data has been entered in this sheet for the plant, use "EERS data entry" worksheet to report into EERS.</v>
      </c>
      <c r="BQ63" s="765"/>
      <c r="BR63" s="765"/>
      <c r="BS63" s="766"/>
      <c r="BT63" s="803" t="str">
        <f>par!$D$40</f>
        <v>AFTER data has been entered in this sheet for the plant, use "EERS data entry" worksheet to report into EERS.</v>
      </c>
      <c r="BU63" s="765"/>
      <c r="BV63" s="765"/>
      <c r="BW63" s="766"/>
      <c r="BX63" s="803" t="str">
        <f>par!$D$40</f>
        <v>AFTER data has been entered in this sheet for the plant, use "EERS data entry" worksheet to report into EERS.</v>
      </c>
      <c r="BY63" s="765"/>
      <c r="BZ63" s="765"/>
      <c r="CA63" s="766"/>
      <c r="CB63" s="803" t="str">
        <f>par!$D$40</f>
        <v>AFTER data has been entered in this sheet for the plant, use "EERS data entry" worksheet to report into EERS.</v>
      </c>
      <c r="CC63" s="765"/>
      <c r="CD63" s="765"/>
      <c r="CE63" s="766"/>
      <c r="CF63" s="803" t="str">
        <f>par!$D$40</f>
        <v>AFTER data has been entered in this sheet for the plant, use "EERS data entry" worksheet to report into EERS.</v>
      </c>
      <c r="CG63" s="765"/>
      <c r="CH63" s="765"/>
      <c r="CI63" s="766"/>
      <c r="CJ63" s="803" t="str">
        <f>par!$D$40</f>
        <v>AFTER data has been entered in this sheet for the plant, use "EERS data entry" worksheet to report into EERS.</v>
      </c>
      <c r="CK63" s="765"/>
      <c r="CL63" s="765"/>
      <c r="CM63" s="766"/>
      <c r="CN63" s="803" t="str">
        <f>par!$D$40</f>
        <v>AFTER data has been entered in this sheet for the plant, use "EERS data entry" worksheet to report into EERS.</v>
      </c>
      <c r="CO63" s="765"/>
      <c r="CP63" s="765"/>
      <c r="CQ63" s="766"/>
      <c r="CR63" s="803" t="str">
        <f>par!$D$40</f>
        <v>AFTER data has been entered in this sheet for the plant, use "EERS data entry" worksheet to report into EERS.</v>
      </c>
      <c r="CS63" s="765"/>
      <c r="CT63" s="765"/>
      <c r="CU63" s="766"/>
      <c r="CV63" s="803" t="str">
        <f>par!$D$40</f>
        <v>AFTER data has been entered in this sheet for the plant, use "EERS data entry" worksheet to report into EERS.</v>
      </c>
      <c r="CW63" s="765"/>
      <c r="CX63" s="765"/>
      <c r="CY63" s="766"/>
      <c r="CZ63" s="803" t="str">
        <f>par!$D$40</f>
        <v>AFTER data has been entered in this sheet for the plant, use "EERS data entry" worksheet to report into EERS.</v>
      </c>
      <c r="DA63" s="765"/>
      <c r="DB63" s="765"/>
      <c r="DC63" s="766"/>
      <c r="DD63" s="803" t="str">
        <f>par!$D$40</f>
        <v>AFTER data has been entered in this sheet for the plant, use "EERS data entry" worksheet to report into EERS.</v>
      </c>
      <c r="DE63" s="765"/>
      <c r="DF63" s="765"/>
      <c r="DG63" s="766"/>
      <c r="DH63" s="803" t="str">
        <f>par!$D$40</f>
        <v>AFTER data has been entered in this sheet for the plant, use "EERS data entry" worksheet to report into EERS.</v>
      </c>
      <c r="DI63" s="765"/>
      <c r="DJ63" s="765"/>
      <c r="DK63" s="766"/>
      <c r="DL63" s="803" t="str">
        <f>par!$D$40</f>
        <v>AFTER data has been entered in this sheet for the plant, use "EERS data entry" worksheet to report into EERS.</v>
      </c>
      <c r="DM63" s="765"/>
      <c r="DN63" s="765"/>
      <c r="DO63" s="766"/>
      <c r="DP63" s="803" t="str">
        <f>par!$D$40</f>
        <v>AFTER data has been entered in this sheet for the plant, use "EERS data entry" worksheet to report into EERS.</v>
      </c>
      <c r="DQ63" s="765"/>
      <c r="DR63" s="765"/>
      <c r="DS63" s="766"/>
      <c r="DT63" s="803" t="str">
        <f>par!$D$40</f>
        <v>AFTER data has been entered in this sheet for the plant, use "EERS data entry" worksheet to report into EERS.</v>
      </c>
      <c r="DU63" s="765"/>
      <c r="DV63" s="765"/>
      <c r="DW63" s="766"/>
      <c r="DX63" s="803" t="str">
        <f>par!$D$40</f>
        <v>AFTER data has been entered in this sheet for the plant, use "EERS data entry" worksheet to report into EERS.</v>
      </c>
      <c r="DY63" s="765"/>
      <c r="DZ63" s="765"/>
      <c r="EA63" s="766"/>
      <c r="EB63" s="803" t="str">
        <f>par!$D$40</f>
        <v>AFTER data has been entered in this sheet for the plant, use "EERS data entry" worksheet to report into EERS.</v>
      </c>
      <c r="EC63" s="765"/>
      <c r="ED63" s="765"/>
      <c r="EE63" s="766"/>
      <c r="EF63" s="803" t="str">
        <f>par!$D$40</f>
        <v>AFTER data has been entered in this sheet for the plant, use "EERS data entry" worksheet to report into EERS.</v>
      </c>
      <c r="EG63" s="765"/>
      <c r="EH63" s="765"/>
      <c r="EI63" s="766"/>
      <c r="EJ63" s="803" t="str">
        <f>par!$D$40</f>
        <v>AFTER data has been entered in this sheet for the plant, use "EERS data entry" worksheet to report into EERS.</v>
      </c>
      <c r="EK63" s="765"/>
      <c r="EL63" s="765"/>
      <c r="EM63" s="766"/>
      <c r="EN63" s="803" t="str">
        <f>par!$D$40</f>
        <v>AFTER data has been entered in this sheet for the plant, use "EERS data entry" worksheet to report into EERS.</v>
      </c>
      <c r="EO63" s="765"/>
      <c r="EP63" s="765"/>
      <c r="EQ63" s="766"/>
      <c r="ER63" s="803" t="str">
        <f>par!$D$40</f>
        <v>AFTER data has been entered in this sheet for the plant, use "EERS data entry" worksheet to report into EERS.</v>
      </c>
      <c r="ES63" s="765"/>
      <c r="ET63" s="765"/>
      <c r="EU63" s="766"/>
      <c r="EV63" s="803" t="str">
        <f>par!$D$40</f>
        <v>AFTER data has been entered in this sheet for the plant, use "EERS data entry" worksheet to report into EERS.</v>
      </c>
      <c r="EW63" s="765"/>
      <c r="EX63" s="765"/>
      <c r="EY63" s="766"/>
      <c r="EZ63" s="803" t="str">
        <f>par!$D$40</f>
        <v>AFTER data has been entered in this sheet for the plant, use "EERS data entry" worksheet to report into EERS.</v>
      </c>
      <c r="FA63" s="765"/>
      <c r="FB63" s="765"/>
      <c r="FC63" s="766"/>
      <c r="FD63" s="803" t="str">
        <f>par!$D$40</f>
        <v>AFTER data has been entered in this sheet for the plant, use "EERS data entry" worksheet to report into EERS.</v>
      </c>
      <c r="FE63" s="765"/>
      <c r="FF63" s="765"/>
      <c r="FG63" s="766"/>
      <c r="FH63" s="803" t="str">
        <f>par!$D$40</f>
        <v>AFTER data has been entered in this sheet for the plant, use "EERS data entry" worksheet to report into EERS.</v>
      </c>
      <c r="FI63" s="765"/>
      <c r="FJ63" s="765"/>
      <c r="FK63" s="766"/>
      <c r="FL63" s="803" t="str">
        <f>par!$D$40</f>
        <v>AFTER data has been entered in this sheet for the plant, use "EERS data entry" worksheet to report into EERS.</v>
      </c>
      <c r="FM63" s="765"/>
      <c r="FN63" s="765"/>
      <c r="FO63" s="766"/>
      <c r="FP63" s="803" t="str">
        <f>par!$D$40</f>
        <v>AFTER data has been entered in this sheet for the plant, use "EERS data entry" worksheet to report into EERS.</v>
      </c>
      <c r="FQ63" s="765"/>
      <c r="FR63" s="765"/>
      <c r="FS63" s="766"/>
      <c r="FT63" s="803" t="str">
        <f>par!$D$40</f>
        <v>AFTER data has been entered in this sheet for the plant, use "EERS data entry" worksheet to report into EERS.</v>
      </c>
      <c r="FU63" s="765"/>
      <c r="FV63" s="765"/>
      <c r="FW63" s="766"/>
      <c r="FX63" s="803" t="str">
        <f>par!$D$40</f>
        <v>AFTER data has been entered in this sheet for the plant, use "EERS data entry" worksheet to report into EERS.</v>
      </c>
      <c r="FY63" s="765"/>
      <c r="FZ63" s="765"/>
      <c r="GA63" s="766"/>
      <c r="GB63" s="803" t="str">
        <f>par!$D$40</f>
        <v>AFTER data has been entered in this sheet for the plant, use "EERS data entry" worksheet to report into EERS.</v>
      </c>
      <c r="GC63" s="765"/>
      <c r="GD63" s="765"/>
      <c r="GE63" s="766"/>
      <c r="GF63" s="803" t="str">
        <f>par!$D$40</f>
        <v>AFTER data has been entered in this sheet for the plant, use "EERS data entry" worksheet to report into EERS.</v>
      </c>
      <c r="GG63" s="765"/>
      <c r="GH63" s="765"/>
      <c r="GI63" s="766"/>
      <c r="GJ63" s="803" t="str">
        <f>par!$D$40</f>
        <v>AFTER data has been entered in this sheet for the plant, use "EERS data entry" worksheet to report into EERS.</v>
      </c>
      <c r="GK63" s="765"/>
      <c r="GL63" s="765"/>
      <c r="GM63" s="766"/>
      <c r="GN63" s="803" t="str">
        <f>par!$D$40</f>
        <v>AFTER data has been entered in this sheet for the plant, use "EERS data entry" worksheet to report into EERS.</v>
      </c>
      <c r="GO63" s="765"/>
      <c r="GP63" s="765"/>
      <c r="GQ63" s="766"/>
      <c r="GR63" s="803" t="str">
        <f>par!$D$40</f>
        <v>AFTER data has been entered in this sheet for the plant, use "EERS data entry" worksheet to report into EERS.</v>
      </c>
      <c r="GS63" s="765"/>
      <c r="GT63" s="765"/>
      <c r="GU63" s="766"/>
      <c r="GV63" s="803" t="str">
        <f>par!$D$40</f>
        <v>AFTER data has been entered in this sheet for the plant, use "EERS data entry" worksheet to report into EERS.</v>
      </c>
      <c r="GW63" s="765"/>
      <c r="GX63" s="765"/>
      <c r="GY63" s="766"/>
      <c r="GZ63" s="803" t="str">
        <f>par!$D$40</f>
        <v>AFTER data has been entered in this sheet for the plant, use "EERS data entry" worksheet to report into EERS.</v>
      </c>
      <c r="HA63" s="765"/>
      <c r="HB63" s="765"/>
      <c r="HC63" s="766"/>
      <c r="HD63" s="803" t="str">
        <f>par!$D$40</f>
        <v>AFTER data has been entered in this sheet for the plant, use "EERS data entry" worksheet to report into EERS.</v>
      </c>
      <c r="HE63" s="765"/>
      <c r="HF63" s="765"/>
      <c r="HG63" s="766"/>
      <c r="HH63" s="803" t="str">
        <f>par!$D$40</f>
        <v>AFTER data has been entered in this sheet for the plant, use "EERS data entry" worksheet to report into EERS.</v>
      </c>
      <c r="HI63" s="765"/>
      <c r="HJ63" s="765"/>
      <c r="HK63" s="766"/>
      <c r="HL63" s="803" t="str">
        <f>par!$D$40</f>
        <v>AFTER data has been entered in this sheet for the plant, use "EERS data entry" worksheet to report into EERS.</v>
      </c>
      <c r="HM63" s="765"/>
      <c r="HN63" s="765"/>
      <c r="HO63" s="766"/>
      <c r="HP63" s="803" t="str">
        <f>par!$D$40</f>
        <v>AFTER data has been entered in this sheet for the plant, use "EERS data entry" worksheet to report into EERS.</v>
      </c>
      <c r="HQ63" s="765"/>
      <c r="HR63" s="765"/>
      <c r="HS63" s="766"/>
      <c r="HT63" s="803" t="str">
        <f>par!$D$40</f>
        <v>AFTER data has been entered in this sheet for the plant, use "EERS data entry" worksheet to report into EERS.</v>
      </c>
      <c r="HU63" s="765"/>
      <c r="HV63" s="765"/>
      <c r="HW63" s="766"/>
      <c r="HX63" s="803" t="str">
        <f>par!$D$40</f>
        <v>AFTER data has been entered in this sheet for the plant, use "EERS data entry" worksheet to report into EERS.</v>
      </c>
      <c r="HY63" s="765"/>
      <c r="HZ63" s="765"/>
      <c r="IA63" s="766"/>
      <c r="IB63" s="803" t="str">
        <f>par!$D$40</f>
        <v>AFTER data has been entered in this sheet for the plant, use "EERS data entry" worksheet to report into EERS.</v>
      </c>
      <c r="IC63" s="765"/>
      <c r="ID63" s="765"/>
      <c r="IE63" s="766"/>
      <c r="IF63" s="803" t="str">
        <f>par!$D$40</f>
        <v>AFTER data has been entered in this sheet for the plant, use "EERS data entry" worksheet to report into EERS.</v>
      </c>
      <c r="IG63" s="765"/>
      <c r="IH63" s="765"/>
      <c r="II63" s="766"/>
      <c r="IJ63" s="803" t="str">
        <f>par!$D$40</f>
        <v>AFTER data has been entered in this sheet for the plant, use "EERS data entry" worksheet to report into EERS.</v>
      </c>
      <c r="IK63" s="765"/>
      <c r="IL63" s="765"/>
      <c r="IM63" s="766"/>
      <c r="IN63" s="803" t="str">
        <f>par!$D$40</f>
        <v>AFTER data has been entered in this sheet for the plant, use "EERS data entry" worksheet to report into EERS.</v>
      </c>
      <c r="IO63" s="765"/>
      <c r="IP63" s="765"/>
      <c r="IQ63" s="766"/>
      <c r="IR63" s="803" t="str">
        <f>par!$D$40</f>
        <v>AFTER data has been entered in this sheet for the plant, use "EERS data entry" worksheet to report into EERS.</v>
      </c>
      <c r="IS63" s="765"/>
      <c r="IT63" s="765"/>
      <c r="IU63" s="766"/>
      <c r="IV63" s="803" t="str">
        <f>par!$D$40</f>
        <v>AFTER data has been entered in this sheet for the plant, use "EERS data entry" worksheet to report into EERS.</v>
      </c>
      <c r="IW63" s="765"/>
      <c r="IX63" s="765"/>
      <c r="IY63" s="766"/>
    </row>
    <row r="64" spans="2:259" ht="30.15" hidden="1" customHeight="1" x14ac:dyDescent="0.35">
      <c r="B64" s="455"/>
      <c r="C64" s="455"/>
      <c r="D64" s="455"/>
      <c r="E64" s="455"/>
      <c r="F64" s="420"/>
      <c r="G64" s="396"/>
      <c r="H64" s="694" t="s">
        <v>31</v>
      </c>
      <c r="I64" s="695"/>
      <c r="J64" s="427"/>
      <c r="K64" s="242" t="str">
        <f>IF(J64="",InpReq,"")</f>
        <v>Please enter required information</v>
      </c>
      <c r="L64" s="694" t="s">
        <v>31</v>
      </c>
      <c r="M64" s="695"/>
      <c r="N64" s="427"/>
      <c r="O64" s="242" t="str">
        <f>IF(N64="",InpReq,"")</f>
        <v>Please enter required information</v>
      </c>
      <c r="P64" s="694" t="s">
        <v>31</v>
      </c>
      <c r="Q64" s="695"/>
      <c r="R64" s="427"/>
      <c r="S64" s="242" t="str">
        <f>IF(R64="",InpReq,"")</f>
        <v>Please enter required information</v>
      </c>
      <c r="T64" s="694" t="s">
        <v>31</v>
      </c>
      <c r="U64" s="695"/>
      <c r="V64" s="427"/>
      <c r="W64" s="242" t="str">
        <f>IF(V64="",InpReq,"")</f>
        <v>Please enter required information</v>
      </c>
      <c r="X64" s="694" t="s">
        <v>31</v>
      </c>
      <c r="Y64" s="695"/>
      <c r="Z64" s="427"/>
      <c r="AA64" s="242" t="str">
        <f>IF(Z64="",InpReq,"")</f>
        <v>Please enter required information</v>
      </c>
      <c r="AB64" s="694" t="s">
        <v>31</v>
      </c>
      <c r="AC64" s="695"/>
      <c r="AD64" s="427"/>
      <c r="AE64" s="242" t="str">
        <f>IF(AD64="",InpReq,"")</f>
        <v>Please enter required information</v>
      </c>
      <c r="AF64" s="694" t="s">
        <v>31</v>
      </c>
      <c r="AG64" s="695"/>
      <c r="AH64" s="427"/>
      <c r="AI64" s="242" t="str">
        <f>IF(AH64="",InpReq,"")</f>
        <v>Please enter required information</v>
      </c>
      <c r="AJ64" s="694" t="s">
        <v>31</v>
      </c>
      <c r="AK64" s="695"/>
      <c r="AL64" s="427"/>
      <c r="AM64" s="242" t="str">
        <f>IF(AL64="",InpReq,"")</f>
        <v>Please enter required information</v>
      </c>
      <c r="AN64" s="694" t="s">
        <v>31</v>
      </c>
      <c r="AO64" s="695"/>
      <c r="AP64" s="427"/>
      <c r="AQ64" s="242" t="str">
        <f>IF(AP64="",InpReq,"")</f>
        <v>Please enter required information</v>
      </c>
      <c r="AR64" s="694" t="s">
        <v>31</v>
      </c>
      <c r="AS64" s="695"/>
      <c r="AT64" s="427"/>
      <c r="AU64" s="242" t="str">
        <f>IF(AT64="",InpReq,"")</f>
        <v>Please enter required information</v>
      </c>
      <c r="AV64" s="694" t="s">
        <v>31</v>
      </c>
      <c r="AW64" s="695"/>
      <c r="AX64" s="427"/>
      <c r="AY64" s="242" t="str">
        <f>IF(AX64="",InpReq,"")</f>
        <v>Please enter required information</v>
      </c>
      <c r="AZ64" s="694" t="s">
        <v>31</v>
      </c>
      <c r="BA64" s="695"/>
      <c r="BB64" s="427"/>
      <c r="BC64" s="242" t="str">
        <f>IF(BB64="",InpReq,"")</f>
        <v>Please enter required information</v>
      </c>
      <c r="BD64" s="694" t="s">
        <v>31</v>
      </c>
      <c r="BE64" s="695"/>
      <c r="BF64" s="427"/>
      <c r="BG64" s="242" t="str">
        <f>IF(BF64="",InpReq,"")</f>
        <v>Please enter required information</v>
      </c>
      <c r="BH64" s="694" t="s">
        <v>31</v>
      </c>
      <c r="BI64" s="695"/>
      <c r="BJ64" s="427"/>
      <c r="BK64" s="242" t="str">
        <f>IF(BJ64="",InpReq,"")</f>
        <v>Please enter required information</v>
      </c>
      <c r="BL64" s="694" t="s">
        <v>31</v>
      </c>
      <c r="BM64" s="695"/>
      <c r="BN64" s="427"/>
      <c r="BO64" s="242" t="str">
        <f>IF(BN64="",InpReq,"")</f>
        <v>Please enter required information</v>
      </c>
      <c r="BP64" s="694" t="s">
        <v>31</v>
      </c>
      <c r="BQ64" s="695"/>
      <c r="BR64" s="427"/>
      <c r="BS64" s="242" t="str">
        <f>IF(BR64="",InpReq,"")</f>
        <v>Please enter required information</v>
      </c>
      <c r="BT64" s="694" t="s">
        <v>31</v>
      </c>
      <c r="BU64" s="695"/>
      <c r="BV64" s="427"/>
      <c r="BW64" s="242" t="str">
        <f>IF(BV64="",InpReq,"")</f>
        <v>Please enter required information</v>
      </c>
      <c r="BX64" s="694" t="s">
        <v>31</v>
      </c>
      <c r="BY64" s="695"/>
      <c r="BZ64" s="427"/>
      <c r="CA64" s="242" t="str">
        <f>IF(BZ64="",InpReq,"")</f>
        <v>Please enter required information</v>
      </c>
      <c r="CB64" s="694" t="s">
        <v>31</v>
      </c>
      <c r="CC64" s="695"/>
      <c r="CD64" s="427"/>
      <c r="CE64" s="242" t="str">
        <f>IF(CD64="",InpReq,"")</f>
        <v>Please enter required information</v>
      </c>
      <c r="CF64" s="694" t="s">
        <v>31</v>
      </c>
      <c r="CG64" s="695"/>
      <c r="CH64" s="427"/>
      <c r="CI64" s="242" t="str">
        <f>IF(CH64="",InpReq,"")</f>
        <v>Please enter required information</v>
      </c>
      <c r="CJ64" s="694" t="s">
        <v>31</v>
      </c>
      <c r="CK64" s="695"/>
      <c r="CL64" s="427"/>
      <c r="CM64" s="242" t="str">
        <f>IF(CL64="",InpReq,"")</f>
        <v>Please enter required information</v>
      </c>
      <c r="CN64" s="694" t="s">
        <v>31</v>
      </c>
      <c r="CO64" s="695"/>
      <c r="CP64" s="427"/>
      <c r="CQ64" s="242" t="str">
        <f>IF(CP64="",InpReq,"")</f>
        <v>Please enter required information</v>
      </c>
      <c r="CR64" s="694" t="s">
        <v>31</v>
      </c>
      <c r="CS64" s="695"/>
      <c r="CT64" s="427"/>
      <c r="CU64" s="242" t="str">
        <f>IF(CT64="",InpReq,"")</f>
        <v>Please enter required information</v>
      </c>
      <c r="CV64" s="694" t="s">
        <v>31</v>
      </c>
      <c r="CW64" s="695"/>
      <c r="CX64" s="427"/>
      <c r="CY64" s="242" t="str">
        <f>IF(CX64="",InpReq,"")</f>
        <v>Please enter required information</v>
      </c>
      <c r="CZ64" s="694" t="s">
        <v>31</v>
      </c>
      <c r="DA64" s="695"/>
      <c r="DB64" s="427"/>
      <c r="DC64" s="242" t="str">
        <f>IF(DB64="",InpReq,"")</f>
        <v>Please enter required information</v>
      </c>
      <c r="DD64" s="694" t="s">
        <v>31</v>
      </c>
      <c r="DE64" s="695"/>
      <c r="DF64" s="427"/>
      <c r="DG64" s="242" t="str">
        <f>IF(DF64="",InpReq,"")</f>
        <v>Please enter required information</v>
      </c>
      <c r="DH64" s="694" t="s">
        <v>31</v>
      </c>
      <c r="DI64" s="695"/>
      <c r="DJ64" s="427"/>
      <c r="DK64" s="242" t="str">
        <f>IF(DJ64="",InpReq,"")</f>
        <v>Please enter required information</v>
      </c>
      <c r="DL64" s="694" t="s">
        <v>31</v>
      </c>
      <c r="DM64" s="695"/>
      <c r="DN64" s="427"/>
      <c r="DO64" s="242" t="str">
        <f>IF(DN64="",InpReq,"")</f>
        <v>Please enter required information</v>
      </c>
      <c r="DP64" s="694" t="s">
        <v>31</v>
      </c>
      <c r="DQ64" s="695"/>
      <c r="DR64" s="427"/>
      <c r="DS64" s="242" t="str">
        <f>IF(DR64="",InpReq,"")</f>
        <v>Please enter required information</v>
      </c>
      <c r="DT64" s="694" t="s">
        <v>31</v>
      </c>
      <c r="DU64" s="695"/>
      <c r="DV64" s="427"/>
      <c r="DW64" s="242" t="str">
        <f>IF(DV64="",InpReq,"")</f>
        <v>Please enter required information</v>
      </c>
      <c r="DX64" s="694" t="s">
        <v>31</v>
      </c>
      <c r="DY64" s="695"/>
      <c r="DZ64" s="427"/>
      <c r="EA64" s="242" t="str">
        <f>IF(DZ64="",InpReq,"")</f>
        <v>Please enter required information</v>
      </c>
      <c r="EB64" s="694" t="s">
        <v>31</v>
      </c>
      <c r="EC64" s="695"/>
      <c r="ED64" s="427"/>
      <c r="EE64" s="242" t="str">
        <f>IF(ED64="",InpReq,"")</f>
        <v>Please enter required information</v>
      </c>
      <c r="EF64" s="694" t="s">
        <v>31</v>
      </c>
      <c r="EG64" s="695"/>
      <c r="EH64" s="427"/>
      <c r="EI64" s="242" t="str">
        <f>IF(EH64="",InpReq,"")</f>
        <v>Please enter required information</v>
      </c>
      <c r="EJ64" s="694" t="s">
        <v>31</v>
      </c>
      <c r="EK64" s="695"/>
      <c r="EL64" s="427"/>
      <c r="EM64" s="242" t="str">
        <f>IF(EL64="",InpReq,"")</f>
        <v>Please enter required information</v>
      </c>
      <c r="EN64" s="694" t="s">
        <v>31</v>
      </c>
      <c r="EO64" s="695"/>
      <c r="EP64" s="427"/>
      <c r="EQ64" s="242" t="str">
        <f>IF(EP64="",InpReq,"")</f>
        <v>Please enter required information</v>
      </c>
      <c r="ER64" s="694" t="s">
        <v>31</v>
      </c>
      <c r="ES64" s="695"/>
      <c r="ET64" s="427"/>
      <c r="EU64" s="242" t="str">
        <f>IF(ET64="",InpReq,"")</f>
        <v>Please enter required information</v>
      </c>
      <c r="EV64" s="694" t="s">
        <v>31</v>
      </c>
      <c r="EW64" s="695"/>
      <c r="EX64" s="427"/>
      <c r="EY64" s="242" t="str">
        <f>IF(EX64="",InpReq,"")</f>
        <v>Please enter required information</v>
      </c>
      <c r="EZ64" s="694" t="s">
        <v>31</v>
      </c>
      <c r="FA64" s="695"/>
      <c r="FB64" s="427"/>
      <c r="FC64" s="242" t="str">
        <f>IF(FB64="",InpReq,"")</f>
        <v>Please enter required information</v>
      </c>
      <c r="FD64" s="694" t="s">
        <v>31</v>
      </c>
      <c r="FE64" s="695"/>
      <c r="FF64" s="427"/>
      <c r="FG64" s="242" t="str">
        <f>IF(FF64="",InpReq,"")</f>
        <v>Please enter required information</v>
      </c>
      <c r="FH64" s="694" t="s">
        <v>31</v>
      </c>
      <c r="FI64" s="695"/>
      <c r="FJ64" s="427"/>
      <c r="FK64" s="242" t="str">
        <f>IF(FJ64="",InpReq,"")</f>
        <v>Please enter required information</v>
      </c>
      <c r="FL64" s="694" t="s">
        <v>31</v>
      </c>
      <c r="FM64" s="695"/>
      <c r="FN64" s="427"/>
      <c r="FO64" s="242" t="str">
        <f>IF(FN64="",InpReq,"")</f>
        <v>Please enter required information</v>
      </c>
      <c r="FP64" s="694" t="s">
        <v>31</v>
      </c>
      <c r="FQ64" s="695"/>
      <c r="FR64" s="427"/>
      <c r="FS64" s="242" t="str">
        <f>IF(FR64="",InpReq,"")</f>
        <v>Please enter required information</v>
      </c>
      <c r="FT64" s="694" t="s">
        <v>31</v>
      </c>
      <c r="FU64" s="695"/>
      <c r="FV64" s="427"/>
      <c r="FW64" s="242" t="str">
        <f>IF(FV64="",InpReq,"")</f>
        <v>Please enter required information</v>
      </c>
      <c r="FX64" s="694" t="s">
        <v>31</v>
      </c>
      <c r="FY64" s="695"/>
      <c r="FZ64" s="427"/>
      <c r="GA64" s="242" t="str">
        <f>IF(FZ64="",InpReq,"")</f>
        <v>Please enter required information</v>
      </c>
      <c r="GB64" s="694" t="s">
        <v>31</v>
      </c>
      <c r="GC64" s="695"/>
      <c r="GD64" s="427"/>
      <c r="GE64" s="242" t="str">
        <f>IF(GD64="",InpReq,"")</f>
        <v>Please enter required information</v>
      </c>
      <c r="GF64" s="694" t="s">
        <v>31</v>
      </c>
      <c r="GG64" s="695"/>
      <c r="GH64" s="427"/>
      <c r="GI64" s="242" t="str">
        <f>IF(GH64="",InpReq,"")</f>
        <v>Please enter required information</v>
      </c>
      <c r="GJ64" s="694" t="s">
        <v>31</v>
      </c>
      <c r="GK64" s="695"/>
      <c r="GL64" s="427"/>
      <c r="GM64" s="242" t="str">
        <f>IF(GL64="",InpReq,"")</f>
        <v>Please enter required information</v>
      </c>
      <c r="GN64" s="694" t="s">
        <v>31</v>
      </c>
      <c r="GO64" s="695"/>
      <c r="GP64" s="427"/>
      <c r="GQ64" s="242" t="str">
        <f>IF(GP64="",InpReq,"")</f>
        <v>Please enter required information</v>
      </c>
      <c r="GR64" s="694" t="s">
        <v>31</v>
      </c>
      <c r="GS64" s="695"/>
      <c r="GT64" s="427"/>
      <c r="GU64" s="242" t="str">
        <f>IF(GT64="",InpReq,"")</f>
        <v>Please enter required information</v>
      </c>
      <c r="GV64" s="694" t="s">
        <v>31</v>
      </c>
      <c r="GW64" s="695"/>
      <c r="GX64" s="427"/>
      <c r="GY64" s="242" t="str">
        <f>IF(GX64="",InpReq,"")</f>
        <v>Please enter required information</v>
      </c>
      <c r="GZ64" s="694" t="s">
        <v>31</v>
      </c>
      <c r="HA64" s="695"/>
      <c r="HB64" s="427"/>
      <c r="HC64" s="242" t="str">
        <f>IF(HB64="",InpReq,"")</f>
        <v>Please enter required information</v>
      </c>
      <c r="HD64" s="694" t="s">
        <v>31</v>
      </c>
      <c r="HE64" s="695"/>
      <c r="HF64" s="427"/>
      <c r="HG64" s="242" t="str">
        <f>IF(HF64="",InpReq,"")</f>
        <v>Please enter required information</v>
      </c>
      <c r="HH64" s="694" t="s">
        <v>31</v>
      </c>
      <c r="HI64" s="695"/>
      <c r="HJ64" s="427"/>
      <c r="HK64" s="242" t="str">
        <f>IF(HJ64="",InpReq,"")</f>
        <v>Please enter required information</v>
      </c>
      <c r="HL64" s="694" t="s">
        <v>31</v>
      </c>
      <c r="HM64" s="695"/>
      <c r="HN64" s="427"/>
      <c r="HO64" s="242" t="str">
        <f>IF(HN64="",InpReq,"")</f>
        <v>Please enter required information</v>
      </c>
      <c r="HP64" s="694" t="s">
        <v>31</v>
      </c>
      <c r="HQ64" s="695"/>
      <c r="HR64" s="427"/>
      <c r="HS64" s="242" t="str">
        <f>IF(HR64="",InpReq,"")</f>
        <v>Please enter required information</v>
      </c>
      <c r="HT64" s="694" t="s">
        <v>31</v>
      </c>
      <c r="HU64" s="695"/>
      <c r="HV64" s="427"/>
      <c r="HW64" s="242" t="str">
        <f>IF(HV64="",InpReq,"")</f>
        <v>Please enter required information</v>
      </c>
      <c r="HX64" s="694" t="s">
        <v>31</v>
      </c>
      <c r="HY64" s="695"/>
      <c r="HZ64" s="427"/>
      <c r="IA64" s="242" t="str">
        <f>IF(HZ64="",InpReq,"")</f>
        <v>Please enter required information</v>
      </c>
      <c r="IB64" s="694" t="s">
        <v>31</v>
      </c>
      <c r="IC64" s="695"/>
      <c r="ID64" s="427"/>
      <c r="IE64" s="242" t="str">
        <f>IF(ID64="",InpReq,"")</f>
        <v>Please enter required information</v>
      </c>
      <c r="IF64" s="694" t="s">
        <v>31</v>
      </c>
      <c r="IG64" s="695"/>
      <c r="IH64" s="427"/>
      <c r="II64" s="242" t="str">
        <f>IF(IH64="",InpReq,"")</f>
        <v>Please enter required information</v>
      </c>
      <c r="IJ64" s="694" t="s">
        <v>31</v>
      </c>
      <c r="IK64" s="695"/>
      <c r="IL64" s="427"/>
      <c r="IM64" s="242" t="str">
        <f>IF(IL64="",InpReq,"")</f>
        <v>Please enter required information</v>
      </c>
      <c r="IN64" s="694" t="s">
        <v>31</v>
      </c>
      <c r="IO64" s="695"/>
      <c r="IP64" s="427"/>
      <c r="IQ64" s="242" t="str">
        <f>IF(IP64="",InpReq,"")</f>
        <v>Please enter required information</v>
      </c>
      <c r="IR64" s="694" t="s">
        <v>31</v>
      </c>
      <c r="IS64" s="695"/>
      <c r="IT64" s="427"/>
      <c r="IU64" s="242" t="str">
        <f>IF(IT64="",InpReq,"")</f>
        <v>Please enter required information</v>
      </c>
      <c r="IV64" s="694" t="s">
        <v>31</v>
      </c>
      <c r="IW64" s="695"/>
      <c r="IX64" s="427"/>
      <c r="IY64" s="242" t="str">
        <f>IF(IX64="",InpReq,"")</f>
        <v>Please enter required information</v>
      </c>
    </row>
    <row r="65" spans="2:259" ht="30.15" hidden="1" customHeight="1" x14ac:dyDescent="0.35">
      <c r="B65" s="455"/>
      <c r="C65" s="455"/>
      <c r="D65" s="455"/>
      <c r="E65" s="455"/>
      <c r="F65" s="420"/>
      <c r="G65" s="396"/>
      <c r="H65" s="641" t="s">
        <v>108</v>
      </c>
      <c r="I65" s="696"/>
      <c r="J65" s="428"/>
      <c r="K65" s="243" t="str">
        <f>IF(J65="",InpReq,"")</f>
        <v>Please enter required information</v>
      </c>
      <c r="L65" s="641" t="s">
        <v>108</v>
      </c>
      <c r="M65" s="696"/>
      <c r="N65" s="428"/>
      <c r="O65" s="243" t="str">
        <f>IF(N65="",InpReq,"")</f>
        <v>Please enter required information</v>
      </c>
      <c r="P65" s="641" t="s">
        <v>108</v>
      </c>
      <c r="Q65" s="696"/>
      <c r="R65" s="428"/>
      <c r="S65" s="243" t="str">
        <f>IF(R65="",InpReq,"")</f>
        <v>Please enter required information</v>
      </c>
      <c r="T65" s="641" t="s">
        <v>108</v>
      </c>
      <c r="U65" s="696"/>
      <c r="V65" s="428"/>
      <c r="W65" s="243" t="str">
        <f>IF(V65="",InpReq,"")</f>
        <v>Please enter required information</v>
      </c>
      <c r="X65" s="641" t="s">
        <v>108</v>
      </c>
      <c r="Y65" s="696"/>
      <c r="Z65" s="428"/>
      <c r="AA65" s="243" t="str">
        <f>IF(Z65="",InpReq,"")</f>
        <v>Please enter required information</v>
      </c>
      <c r="AB65" s="641" t="s">
        <v>108</v>
      </c>
      <c r="AC65" s="696"/>
      <c r="AD65" s="428"/>
      <c r="AE65" s="243" t="str">
        <f>IF(AD65="",InpReq,"")</f>
        <v>Please enter required information</v>
      </c>
      <c r="AF65" s="641" t="s">
        <v>108</v>
      </c>
      <c r="AG65" s="696"/>
      <c r="AH65" s="428"/>
      <c r="AI65" s="243" t="str">
        <f>IF(AH65="",InpReq,"")</f>
        <v>Please enter required information</v>
      </c>
      <c r="AJ65" s="641" t="s">
        <v>108</v>
      </c>
      <c r="AK65" s="696"/>
      <c r="AL65" s="428"/>
      <c r="AM65" s="243" t="str">
        <f>IF(AL65="",InpReq,"")</f>
        <v>Please enter required information</v>
      </c>
      <c r="AN65" s="641" t="s">
        <v>108</v>
      </c>
      <c r="AO65" s="696"/>
      <c r="AP65" s="428"/>
      <c r="AQ65" s="243" t="str">
        <f>IF(AP65="",InpReq,"")</f>
        <v>Please enter required information</v>
      </c>
      <c r="AR65" s="641" t="s">
        <v>108</v>
      </c>
      <c r="AS65" s="696"/>
      <c r="AT65" s="428"/>
      <c r="AU65" s="243" t="str">
        <f>IF(AT65="",InpReq,"")</f>
        <v>Please enter required information</v>
      </c>
      <c r="AV65" s="641" t="s">
        <v>108</v>
      </c>
      <c r="AW65" s="696"/>
      <c r="AX65" s="428"/>
      <c r="AY65" s="243" t="str">
        <f>IF(AX65="",InpReq,"")</f>
        <v>Please enter required information</v>
      </c>
      <c r="AZ65" s="641" t="s">
        <v>108</v>
      </c>
      <c r="BA65" s="696"/>
      <c r="BB65" s="428"/>
      <c r="BC65" s="243" t="str">
        <f>IF(BB65="",InpReq,"")</f>
        <v>Please enter required information</v>
      </c>
      <c r="BD65" s="641" t="s">
        <v>108</v>
      </c>
      <c r="BE65" s="696"/>
      <c r="BF65" s="428"/>
      <c r="BG65" s="243" t="str">
        <f>IF(BF65="",InpReq,"")</f>
        <v>Please enter required information</v>
      </c>
      <c r="BH65" s="641" t="s">
        <v>108</v>
      </c>
      <c r="BI65" s="696"/>
      <c r="BJ65" s="428"/>
      <c r="BK65" s="243" t="str">
        <f>IF(BJ65="",InpReq,"")</f>
        <v>Please enter required information</v>
      </c>
      <c r="BL65" s="641" t="s">
        <v>108</v>
      </c>
      <c r="BM65" s="696"/>
      <c r="BN65" s="428"/>
      <c r="BO65" s="243" t="str">
        <f>IF(BN65="",InpReq,"")</f>
        <v>Please enter required information</v>
      </c>
      <c r="BP65" s="641" t="s">
        <v>108</v>
      </c>
      <c r="BQ65" s="696"/>
      <c r="BR65" s="428"/>
      <c r="BS65" s="243" t="str">
        <f>IF(BR65="",InpReq,"")</f>
        <v>Please enter required information</v>
      </c>
      <c r="BT65" s="641" t="s">
        <v>108</v>
      </c>
      <c r="BU65" s="696"/>
      <c r="BV65" s="428"/>
      <c r="BW65" s="243" t="str">
        <f>IF(BV65="",InpReq,"")</f>
        <v>Please enter required information</v>
      </c>
      <c r="BX65" s="641" t="s">
        <v>108</v>
      </c>
      <c r="BY65" s="696"/>
      <c r="BZ65" s="428"/>
      <c r="CA65" s="243" t="str">
        <f>IF(BZ65="",InpReq,"")</f>
        <v>Please enter required information</v>
      </c>
      <c r="CB65" s="641" t="s">
        <v>108</v>
      </c>
      <c r="CC65" s="696"/>
      <c r="CD65" s="428"/>
      <c r="CE65" s="243" t="str">
        <f>IF(CD65="",InpReq,"")</f>
        <v>Please enter required information</v>
      </c>
      <c r="CF65" s="641" t="s">
        <v>108</v>
      </c>
      <c r="CG65" s="696"/>
      <c r="CH65" s="428"/>
      <c r="CI65" s="243" t="str">
        <f>IF(CH65="",InpReq,"")</f>
        <v>Please enter required information</v>
      </c>
      <c r="CJ65" s="641" t="s">
        <v>108</v>
      </c>
      <c r="CK65" s="696"/>
      <c r="CL65" s="428"/>
      <c r="CM65" s="243" t="str">
        <f>IF(CL65="",InpReq,"")</f>
        <v>Please enter required information</v>
      </c>
      <c r="CN65" s="641" t="s">
        <v>108</v>
      </c>
      <c r="CO65" s="696"/>
      <c r="CP65" s="428"/>
      <c r="CQ65" s="243" t="str">
        <f>IF(CP65="",InpReq,"")</f>
        <v>Please enter required information</v>
      </c>
      <c r="CR65" s="641" t="s">
        <v>108</v>
      </c>
      <c r="CS65" s="696"/>
      <c r="CT65" s="428"/>
      <c r="CU65" s="243" t="str">
        <f>IF(CT65="",InpReq,"")</f>
        <v>Please enter required information</v>
      </c>
      <c r="CV65" s="641" t="s">
        <v>108</v>
      </c>
      <c r="CW65" s="696"/>
      <c r="CX65" s="428"/>
      <c r="CY65" s="243" t="str">
        <f>IF(CX65="",InpReq,"")</f>
        <v>Please enter required information</v>
      </c>
      <c r="CZ65" s="641" t="s">
        <v>108</v>
      </c>
      <c r="DA65" s="696"/>
      <c r="DB65" s="428"/>
      <c r="DC65" s="243" t="str">
        <f>IF(DB65="",InpReq,"")</f>
        <v>Please enter required information</v>
      </c>
      <c r="DD65" s="641" t="s">
        <v>108</v>
      </c>
      <c r="DE65" s="696"/>
      <c r="DF65" s="428"/>
      <c r="DG65" s="243" t="str">
        <f>IF(DF65="",InpReq,"")</f>
        <v>Please enter required information</v>
      </c>
      <c r="DH65" s="641" t="s">
        <v>108</v>
      </c>
      <c r="DI65" s="696"/>
      <c r="DJ65" s="428"/>
      <c r="DK65" s="243" t="str">
        <f>IF(DJ65="",InpReq,"")</f>
        <v>Please enter required information</v>
      </c>
      <c r="DL65" s="641" t="s">
        <v>108</v>
      </c>
      <c r="DM65" s="696"/>
      <c r="DN65" s="428"/>
      <c r="DO65" s="243" t="str">
        <f>IF(DN65="",InpReq,"")</f>
        <v>Please enter required information</v>
      </c>
      <c r="DP65" s="641" t="s">
        <v>108</v>
      </c>
      <c r="DQ65" s="696"/>
      <c r="DR65" s="428"/>
      <c r="DS65" s="243" t="str">
        <f>IF(DR65="",InpReq,"")</f>
        <v>Please enter required information</v>
      </c>
      <c r="DT65" s="641" t="s">
        <v>108</v>
      </c>
      <c r="DU65" s="696"/>
      <c r="DV65" s="428"/>
      <c r="DW65" s="243" t="str">
        <f>IF(DV65="",InpReq,"")</f>
        <v>Please enter required information</v>
      </c>
      <c r="DX65" s="641" t="s">
        <v>108</v>
      </c>
      <c r="DY65" s="696"/>
      <c r="DZ65" s="428"/>
      <c r="EA65" s="243" t="str">
        <f>IF(DZ65="",InpReq,"")</f>
        <v>Please enter required information</v>
      </c>
      <c r="EB65" s="641" t="s">
        <v>108</v>
      </c>
      <c r="EC65" s="696"/>
      <c r="ED65" s="428"/>
      <c r="EE65" s="243" t="str">
        <f>IF(ED65="",InpReq,"")</f>
        <v>Please enter required information</v>
      </c>
      <c r="EF65" s="641" t="s">
        <v>108</v>
      </c>
      <c r="EG65" s="696"/>
      <c r="EH65" s="428"/>
      <c r="EI65" s="243" t="str">
        <f>IF(EH65="",InpReq,"")</f>
        <v>Please enter required information</v>
      </c>
      <c r="EJ65" s="641" t="s">
        <v>108</v>
      </c>
      <c r="EK65" s="696"/>
      <c r="EL65" s="428"/>
      <c r="EM65" s="243" t="str">
        <f>IF(EL65="",InpReq,"")</f>
        <v>Please enter required information</v>
      </c>
      <c r="EN65" s="641" t="s">
        <v>108</v>
      </c>
      <c r="EO65" s="696"/>
      <c r="EP65" s="428"/>
      <c r="EQ65" s="243" t="str">
        <f>IF(EP65="",InpReq,"")</f>
        <v>Please enter required information</v>
      </c>
      <c r="ER65" s="641" t="s">
        <v>108</v>
      </c>
      <c r="ES65" s="696"/>
      <c r="ET65" s="428"/>
      <c r="EU65" s="243" t="str">
        <f>IF(ET65="",InpReq,"")</f>
        <v>Please enter required information</v>
      </c>
      <c r="EV65" s="641" t="s">
        <v>108</v>
      </c>
      <c r="EW65" s="696"/>
      <c r="EX65" s="428"/>
      <c r="EY65" s="243" t="str">
        <f>IF(EX65="",InpReq,"")</f>
        <v>Please enter required information</v>
      </c>
      <c r="EZ65" s="641" t="s">
        <v>108</v>
      </c>
      <c r="FA65" s="696"/>
      <c r="FB65" s="428"/>
      <c r="FC65" s="243" t="str">
        <f>IF(FB65="",InpReq,"")</f>
        <v>Please enter required information</v>
      </c>
      <c r="FD65" s="641" t="s">
        <v>108</v>
      </c>
      <c r="FE65" s="696"/>
      <c r="FF65" s="428"/>
      <c r="FG65" s="243" t="str">
        <f>IF(FF65="",InpReq,"")</f>
        <v>Please enter required information</v>
      </c>
      <c r="FH65" s="641" t="s">
        <v>108</v>
      </c>
      <c r="FI65" s="696"/>
      <c r="FJ65" s="428"/>
      <c r="FK65" s="243" t="str">
        <f>IF(FJ65="",InpReq,"")</f>
        <v>Please enter required information</v>
      </c>
      <c r="FL65" s="641" t="s">
        <v>108</v>
      </c>
      <c r="FM65" s="696"/>
      <c r="FN65" s="428"/>
      <c r="FO65" s="243" t="str">
        <f>IF(FN65="",InpReq,"")</f>
        <v>Please enter required information</v>
      </c>
      <c r="FP65" s="641" t="s">
        <v>108</v>
      </c>
      <c r="FQ65" s="696"/>
      <c r="FR65" s="428"/>
      <c r="FS65" s="243" t="str">
        <f>IF(FR65="",InpReq,"")</f>
        <v>Please enter required information</v>
      </c>
      <c r="FT65" s="641" t="s">
        <v>108</v>
      </c>
      <c r="FU65" s="696"/>
      <c r="FV65" s="428"/>
      <c r="FW65" s="243" t="str">
        <f>IF(FV65="",InpReq,"")</f>
        <v>Please enter required information</v>
      </c>
      <c r="FX65" s="641" t="s">
        <v>108</v>
      </c>
      <c r="FY65" s="696"/>
      <c r="FZ65" s="428"/>
      <c r="GA65" s="243" t="str">
        <f>IF(FZ65="",InpReq,"")</f>
        <v>Please enter required information</v>
      </c>
      <c r="GB65" s="641" t="s">
        <v>108</v>
      </c>
      <c r="GC65" s="696"/>
      <c r="GD65" s="428"/>
      <c r="GE65" s="243" t="str">
        <f>IF(GD65="",InpReq,"")</f>
        <v>Please enter required information</v>
      </c>
      <c r="GF65" s="641" t="s">
        <v>108</v>
      </c>
      <c r="GG65" s="696"/>
      <c r="GH65" s="428"/>
      <c r="GI65" s="243" t="str">
        <f>IF(GH65="",InpReq,"")</f>
        <v>Please enter required information</v>
      </c>
      <c r="GJ65" s="641" t="s">
        <v>108</v>
      </c>
      <c r="GK65" s="696"/>
      <c r="GL65" s="428"/>
      <c r="GM65" s="243" t="str">
        <f>IF(GL65="",InpReq,"")</f>
        <v>Please enter required information</v>
      </c>
      <c r="GN65" s="641" t="s">
        <v>108</v>
      </c>
      <c r="GO65" s="696"/>
      <c r="GP65" s="428"/>
      <c r="GQ65" s="243" t="str">
        <f>IF(GP65="",InpReq,"")</f>
        <v>Please enter required information</v>
      </c>
      <c r="GR65" s="641" t="s">
        <v>108</v>
      </c>
      <c r="GS65" s="696"/>
      <c r="GT65" s="428"/>
      <c r="GU65" s="243" t="str">
        <f>IF(GT65="",InpReq,"")</f>
        <v>Please enter required information</v>
      </c>
      <c r="GV65" s="641" t="s">
        <v>108</v>
      </c>
      <c r="GW65" s="696"/>
      <c r="GX65" s="428"/>
      <c r="GY65" s="243" t="str">
        <f>IF(GX65="",InpReq,"")</f>
        <v>Please enter required information</v>
      </c>
      <c r="GZ65" s="641" t="s">
        <v>108</v>
      </c>
      <c r="HA65" s="696"/>
      <c r="HB65" s="428"/>
      <c r="HC65" s="243" t="str">
        <f>IF(HB65="",InpReq,"")</f>
        <v>Please enter required information</v>
      </c>
      <c r="HD65" s="641" t="s">
        <v>108</v>
      </c>
      <c r="HE65" s="696"/>
      <c r="HF65" s="428"/>
      <c r="HG65" s="243" t="str">
        <f>IF(HF65="",InpReq,"")</f>
        <v>Please enter required information</v>
      </c>
      <c r="HH65" s="641" t="s">
        <v>108</v>
      </c>
      <c r="HI65" s="696"/>
      <c r="HJ65" s="428"/>
      <c r="HK65" s="243" t="str">
        <f>IF(HJ65="",InpReq,"")</f>
        <v>Please enter required information</v>
      </c>
      <c r="HL65" s="641" t="s">
        <v>108</v>
      </c>
      <c r="HM65" s="696"/>
      <c r="HN65" s="428"/>
      <c r="HO65" s="243" t="str">
        <f>IF(HN65="",InpReq,"")</f>
        <v>Please enter required information</v>
      </c>
      <c r="HP65" s="641" t="s">
        <v>108</v>
      </c>
      <c r="HQ65" s="696"/>
      <c r="HR65" s="428"/>
      <c r="HS65" s="243" t="str">
        <f>IF(HR65="",InpReq,"")</f>
        <v>Please enter required information</v>
      </c>
      <c r="HT65" s="641" t="s">
        <v>108</v>
      </c>
      <c r="HU65" s="696"/>
      <c r="HV65" s="428"/>
      <c r="HW65" s="243" t="str">
        <f>IF(HV65="",InpReq,"")</f>
        <v>Please enter required information</v>
      </c>
      <c r="HX65" s="641" t="s">
        <v>108</v>
      </c>
      <c r="HY65" s="696"/>
      <c r="HZ65" s="428"/>
      <c r="IA65" s="243" t="str">
        <f>IF(HZ65="",InpReq,"")</f>
        <v>Please enter required information</v>
      </c>
      <c r="IB65" s="641" t="s">
        <v>108</v>
      </c>
      <c r="IC65" s="696"/>
      <c r="ID65" s="428"/>
      <c r="IE65" s="243" t="str">
        <f>IF(ID65="",InpReq,"")</f>
        <v>Please enter required information</v>
      </c>
      <c r="IF65" s="641" t="s">
        <v>108</v>
      </c>
      <c r="IG65" s="696"/>
      <c r="IH65" s="428"/>
      <c r="II65" s="243" t="str">
        <f>IF(IH65="",InpReq,"")</f>
        <v>Please enter required information</v>
      </c>
      <c r="IJ65" s="641" t="s">
        <v>108</v>
      </c>
      <c r="IK65" s="696"/>
      <c r="IL65" s="428"/>
      <c r="IM65" s="243" t="str">
        <f>IF(IL65="",InpReq,"")</f>
        <v>Please enter required information</v>
      </c>
      <c r="IN65" s="641" t="s">
        <v>108</v>
      </c>
      <c r="IO65" s="696"/>
      <c r="IP65" s="428"/>
      <c r="IQ65" s="243" t="str">
        <f>IF(IP65="",InpReq,"")</f>
        <v>Please enter required information</v>
      </c>
      <c r="IR65" s="641" t="s">
        <v>108</v>
      </c>
      <c r="IS65" s="696"/>
      <c r="IT65" s="428"/>
      <c r="IU65" s="243" t="str">
        <f>IF(IT65="",InpReq,"")</f>
        <v>Please enter required information</v>
      </c>
      <c r="IV65" s="641" t="s">
        <v>108</v>
      </c>
      <c r="IW65" s="696"/>
      <c r="IX65" s="428"/>
      <c r="IY65" s="243" t="str">
        <f>IF(IX65="",InpReq,"")</f>
        <v>Please enter required information</v>
      </c>
    </row>
    <row r="66" spans="2:259" ht="30.15" hidden="1" customHeight="1" x14ac:dyDescent="0.45">
      <c r="B66" s="455"/>
      <c r="C66" s="455"/>
      <c r="D66" s="455"/>
      <c r="E66" s="455"/>
      <c r="F66" s="420"/>
      <c r="G66" s="396"/>
      <c r="H66" s="804" t="s">
        <v>109</v>
      </c>
      <c r="I66" s="805"/>
      <c r="J66" s="805"/>
      <c r="K66" s="806"/>
      <c r="L66" s="804" t="s">
        <v>109</v>
      </c>
      <c r="M66" s="805"/>
      <c r="N66" s="805"/>
      <c r="O66" s="806"/>
      <c r="P66" s="804" t="s">
        <v>109</v>
      </c>
      <c r="Q66" s="805"/>
      <c r="R66" s="805"/>
      <c r="S66" s="806"/>
      <c r="T66" s="804" t="s">
        <v>109</v>
      </c>
      <c r="U66" s="805"/>
      <c r="V66" s="805"/>
      <c r="W66" s="806"/>
      <c r="X66" s="804" t="s">
        <v>109</v>
      </c>
      <c r="Y66" s="805"/>
      <c r="Z66" s="805"/>
      <c r="AA66" s="806"/>
      <c r="AB66" s="804" t="s">
        <v>109</v>
      </c>
      <c r="AC66" s="805"/>
      <c r="AD66" s="805"/>
      <c r="AE66" s="806"/>
      <c r="AF66" s="804" t="s">
        <v>109</v>
      </c>
      <c r="AG66" s="805"/>
      <c r="AH66" s="805"/>
      <c r="AI66" s="806"/>
      <c r="AJ66" s="804" t="s">
        <v>109</v>
      </c>
      <c r="AK66" s="805"/>
      <c r="AL66" s="805"/>
      <c r="AM66" s="806"/>
      <c r="AN66" s="804" t="s">
        <v>109</v>
      </c>
      <c r="AO66" s="805"/>
      <c r="AP66" s="805"/>
      <c r="AQ66" s="806"/>
      <c r="AR66" s="804" t="s">
        <v>109</v>
      </c>
      <c r="AS66" s="805"/>
      <c r="AT66" s="805"/>
      <c r="AU66" s="806"/>
      <c r="AV66" s="804" t="s">
        <v>109</v>
      </c>
      <c r="AW66" s="805"/>
      <c r="AX66" s="805"/>
      <c r="AY66" s="806"/>
      <c r="AZ66" s="804" t="s">
        <v>109</v>
      </c>
      <c r="BA66" s="805"/>
      <c r="BB66" s="805"/>
      <c r="BC66" s="806"/>
      <c r="BD66" s="804" t="s">
        <v>109</v>
      </c>
      <c r="BE66" s="805"/>
      <c r="BF66" s="805"/>
      <c r="BG66" s="806"/>
      <c r="BH66" s="804" t="s">
        <v>109</v>
      </c>
      <c r="BI66" s="805"/>
      <c r="BJ66" s="805"/>
      <c r="BK66" s="806"/>
      <c r="BL66" s="804" t="s">
        <v>109</v>
      </c>
      <c r="BM66" s="805"/>
      <c r="BN66" s="805"/>
      <c r="BO66" s="806"/>
      <c r="BP66" s="804" t="s">
        <v>109</v>
      </c>
      <c r="BQ66" s="805"/>
      <c r="BR66" s="805"/>
      <c r="BS66" s="806"/>
      <c r="BT66" s="804" t="s">
        <v>109</v>
      </c>
      <c r="BU66" s="805"/>
      <c r="BV66" s="805"/>
      <c r="BW66" s="806"/>
      <c r="BX66" s="804" t="s">
        <v>109</v>
      </c>
      <c r="BY66" s="805"/>
      <c r="BZ66" s="805"/>
      <c r="CA66" s="806"/>
      <c r="CB66" s="804" t="s">
        <v>109</v>
      </c>
      <c r="CC66" s="805"/>
      <c r="CD66" s="805"/>
      <c r="CE66" s="806"/>
      <c r="CF66" s="804" t="s">
        <v>109</v>
      </c>
      <c r="CG66" s="805"/>
      <c r="CH66" s="805"/>
      <c r="CI66" s="806"/>
      <c r="CJ66" s="804" t="s">
        <v>109</v>
      </c>
      <c r="CK66" s="805"/>
      <c r="CL66" s="805"/>
      <c r="CM66" s="806"/>
      <c r="CN66" s="804" t="s">
        <v>109</v>
      </c>
      <c r="CO66" s="805"/>
      <c r="CP66" s="805"/>
      <c r="CQ66" s="806"/>
      <c r="CR66" s="804" t="s">
        <v>109</v>
      </c>
      <c r="CS66" s="805"/>
      <c r="CT66" s="805"/>
      <c r="CU66" s="806"/>
      <c r="CV66" s="804" t="s">
        <v>109</v>
      </c>
      <c r="CW66" s="805"/>
      <c r="CX66" s="805"/>
      <c r="CY66" s="806"/>
      <c r="CZ66" s="804" t="s">
        <v>109</v>
      </c>
      <c r="DA66" s="805"/>
      <c r="DB66" s="805"/>
      <c r="DC66" s="806"/>
      <c r="DD66" s="804" t="s">
        <v>109</v>
      </c>
      <c r="DE66" s="805"/>
      <c r="DF66" s="805"/>
      <c r="DG66" s="806"/>
      <c r="DH66" s="804" t="s">
        <v>109</v>
      </c>
      <c r="DI66" s="805"/>
      <c r="DJ66" s="805"/>
      <c r="DK66" s="806"/>
      <c r="DL66" s="804" t="s">
        <v>109</v>
      </c>
      <c r="DM66" s="805"/>
      <c r="DN66" s="805"/>
      <c r="DO66" s="806"/>
      <c r="DP66" s="804" t="s">
        <v>109</v>
      </c>
      <c r="DQ66" s="805"/>
      <c r="DR66" s="805"/>
      <c r="DS66" s="806"/>
      <c r="DT66" s="804" t="s">
        <v>109</v>
      </c>
      <c r="DU66" s="805"/>
      <c r="DV66" s="805"/>
      <c r="DW66" s="806"/>
      <c r="DX66" s="804" t="s">
        <v>109</v>
      </c>
      <c r="DY66" s="805"/>
      <c r="DZ66" s="805"/>
      <c r="EA66" s="806"/>
      <c r="EB66" s="804" t="s">
        <v>109</v>
      </c>
      <c r="EC66" s="805"/>
      <c r="ED66" s="805"/>
      <c r="EE66" s="806"/>
      <c r="EF66" s="804" t="s">
        <v>109</v>
      </c>
      <c r="EG66" s="805"/>
      <c r="EH66" s="805"/>
      <c r="EI66" s="806"/>
      <c r="EJ66" s="804" t="s">
        <v>109</v>
      </c>
      <c r="EK66" s="805"/>
      <c r="EL66" s="805"/>
      <c r="EM66" s="806"/>
      <c r="EN66" s="804" t="s">
        <v>109</v>
      </c>
      <c r="EO66" s="805"/>
      <c r="EP66" s="805"/>
      <c r="EQ66" s="806"/>
      <c r="ER66" s="804" t="s">
        <v>109</v>
      </c>
      <c r="ES66" s="805"/>
      <c r="ET66" s="805"/>
      <c r="EU66" s="806"/>
      <c r="EV66" s="804" t="s">
        <v>109</v>
      </c>
      <c r="EW66" s="805"/>
      <c r="EX66" s="805"/>
      <c r="EY66" s="806"/>
      <c r="EZ66" s="804" t="s">
        <v>109</v>
      </c>
      <c r="FA66" s="805"/>
      <c r="FB66" s="805"/>
      <c r="FC66" s="806"/>
      <c r="FD66" s="804" t="s">
        <v>109</v>
      </c>
      <c r="FE66" s="805"/>
      <c r="FF66" s="805"/>
      <c r="FG66" s="806"/>
      <c r="FH66" s="804" t="s">
        <v>109</v>
      </c>
      <c r="FI66" s="805"/>
      <c r="FJ66" s="805"/>
      <c r="FK66" s="806"/>
      <c r="FL66" s="804" t="s">
        <v>109</v>
      </c>
      <c r="FM66" s="805"/>
      <c r="FN66" s="805"/>
      <c r="FO66" s="806"/>
      <c r="FP66" s="804" t="s">
        <v>109</v>
      </c>
      <c r="FQ66" s="805"/>
      <c r="FR66" s="805"/>
      <c r="FS66" s="806"/>
      <c r="FT66" s="804" t="s">
        <v>109</v>
      </c>
      <c r="FU66" s="805"/>
      <c r="FV66" s="805"/>
      <c r="FW66" s="806"/>
      <c r="FX66" s="804" t="s">
        <v>109</v>
      </c>
      <c r="FY66" s="805"/>
      <c r="FZ66" s="805"/>
      <c r="GA66" s="806"/>
      <c r="GB66" s="804" t="s">
        <v>109</v>
      </c>
      <c r="GC66" s="805"/>
      <c r="GD66" s="805"/>
      <c r="GE66" s="806"/>
      <c r="GF66" s="804" t="s">
        <v>109</v>
      </c>
      <c r="GG66" s="805"/>
      <c r="GH66" s="805"/>
      <c r="GI66" s="806"/>
      <c r="GJ66" s="804" t="s">
        <v>109</v>
      </c>
      <c r="GK66" s="805"/>
      <c r="GL66" s="805"/>
      <c r="GM66" s="806"/>
      <c r="GN66" s="804" t="s">
        <v>109</v>
      </c>
      <c r="GO66" s="805"/>
      <c r="GP66" s="805"/>
      <c r="GQ66" s="806"/>
      <c r="GR66" s="804" t="s">
        <v>109</v>
      </c>
      <c r="GS66" s="805"/>
      <c r="GT66" s="805"/>
      <c r="GU66" s="806"/>
      <c r="GV66" s="804" t="s">
        <v>109</v>
      </c>
      <c r="GW66" s="805"/>
      <c r="GX66" s="805"/>
      <c r="GY66" s="806"/>
      <c r="GZ66" s="804" t="s">
        <v>109</v>
      </c>
      <c r="HA66" s="805"/>
      <c r="HB66" s="805"/>
      <c r="HC66" s="806"/>
      <c r="HD66" s="804" t="s">
        <v>109</v>
      </c>
      <c r="HE66" s="805"/>
      <c r="HF66" s="805"/>
      <c r="HG66" s="806"/>
      <c r="HH66" s="804" t="s">
        <v>109</v>
      </c>
      <c r="HI66" s="805"/>
      <c r="HJ66" s="805"/>
      <c r="HK66" s="806"/>
      <c r="HL66" s="804" t="s">
        <v>109</v>
      </c>
      <c r="HM66" s="805"/>
      <c r="HN66" s="805"/>
      <c r="HO66" s="806"/>
      <c r="HP66" s="804" t="s">
        <v>109</v>
      </c>
      <c r="HQ66" s="805"/>
      <c r="HR66" s="805"/>
      <c r="HS66" s="806"/>
      <c r="HT66" s="804" t="s">
        <v>109</v>
      </c>
      <c r="HU66" s="805"/>
      <c r="HV66" s="805"/>
      <c r="HW66" s="806"/>
      <c r="HX66" s="804" t="s">
        <v>109</v>
      </c>
      <c r="HY66" s="805"/>
      <c r="HZ66" s="805"/>
      <c r="IA66" s="806"/>
      <c r="IB66" s="804" t="s">
        <v>109</v>
      </c>
      <c r="IC66" s="805"/>
      <c r="ID66" s="805"/>
      <c r="IE66" s="806"/>
      <c r="IF66" s="804" t="s">
        <v>109</v>
      </c>
      <c r="IG66" s="805"/>
      <c r="IH66" s="805"/>
      <c r="II66" s="806"/>
      <c r="IJ66" s="804" t="s">
        <v>109</v>
      </c>
      <c r="IK66" s="805"/>
      <c r="IL66" s="805"/>
      <c r="IM66" s="806"/>
      <c r="IN66" s="804" t="s">
        <v>109</v>
      </c>
      <c r="IO66" s="805"/>
      <c r="IP66" s="805"/>
      <c r="IQ66" s="806"/>
      <c r="IR66" s="804" t="s">
        <v>109</v>
      </c>
      <c r="IS66" s="805"/>
      <c r="IT66" s="805"/>
      <c r="IU66" s="806"/>
      <c r="IV66" s="804" t="s">
        <v>109</v>
      </c>
      <c r="IW66" s="805"/>
      <c r="IX66" s="805"/>
      <c r="IY66" s="806"/>
    </row>
    <row r="67" spans="2:259" ht="30.15" hidden="1" customHeight="1" x14ac:dyDescent="0.35">
      <c r="B67" s="455"/>
      <c r="C67" s="455"/>
      <c r="D67" s="455"/>
      <c r="E67" s="455"/>
      <c r="F67" s="420"/>
      <c r="G67" s="396"/>
      <c r="H67" s="641">
        <f>par!I139</f>
        <v>0</v>
      </c>
      <c r="I67" s="767"/>
      <c r="J67" s="164"/>
      <c r="K67" s="245" t="str">
        <f>IF(J67="",InpReq,J67)</f>
        <v>Please enter required information</v>
      </c>
      <c r="L67" s="641">
        <f>par!M139</f>
        <v>0</v>
      </c>
      <c r="M67" s="767"/>
      <c r="N67" s="164"/>
      <c r="O67" s="245" t="str">
        <f>IF(N67="",InpReq,N67)</f>
        <v>Please enter required information</v>
      </c>
      <c r="P67" s="641">
        <f>par!Q139</f>
        <v>0</v>
      </c>
      <c r="Q67" s="767"/>
      <c r="R67" s="164"/>
      <c r="S67" s="245" t="str">
        <f>IF(R67="",InpReq,R67)</f>
        <v>Please enter required information</v>
      </c>
      <c r="T67" s="641">
        <f>par!U139</f>
        <v>0</v>
      </c>
      <c r="U67" s="767"/>
      <c r="V67" s="164"/>
      <c r="W67" s="245" t="str">
        <f>IF(V67="",InpReq,V67)</f>
        <v>Please enter required information</v>
      </c>
      <c r="X67" s="641">
        <f>par!Y139</f>
        <v>0</v>
      </c>
      <c r="Y67" s="767"/>
      <c r="Z67" s="164"/>
      <c r="AA67" s="245" t="str">
        <f>IF(Z67="",InpReq,Z67)</f>
        <v>Please enter required information</v>
      </c>
      <c r="AB67" s="641">
        <f>par!AC139</f>
        <v>0</v>
      </c>
      <c r="AC67" s="767"/>
      <c r="AD67" s="164"/>
      <c r="AE67" s="245" t="str">
        <f>IF(AD67="",InpReq,AD67)</f>
        <v>Please enter required information</v>
      </c>
      <c r="AF67" s="641">
        <f>par!AG139</f>
        <v>0</v>
      </c>
      <c r="AG67" s="767"/>
      <c r="AH67" s="164"/>
      <c r="AI67" s="245" t="str">
        <f>IF(AH67="",InpReq,AH67)</f>
        <v>Please enter required information</v>
      </c>
      <c r="AJ67" s="641">
        <f>par!AK139</f>
        <v>0</v>
      </c>
      <c r="AK67" s="767"/>
      <c r="AL67" s="164"/>
      <c r="AM67" s="245" t="str">
        <f>IF(AL67="",InpReq,AL67)</f>
        <v>Please enter required information</v>
      </c>
      <c r="AN67" s="641">
        <f>par!AO139</f>
        <v>0</v>
      </c>
      <c r="AO67" s="767"/>
      <c r="AP67" s="164"/>
      <c r="AQ67" s="245" t="str">
        <f>IF(AP67="",InpReq,AP67)</f>
        <v>Please enter required information</v>
      </c>
      <c r="AR67" s="641">
        <f>par!AS139</f>
        <v>0</v>
      </c>
      <c r="AS67" s="767"/>
      <c r="AT67" s="164"/>
      <c r="AU67" s="245" t="str">
        <f>IF(AT67="",InpReq,AT67)</f>
        <v>Please enter required information</v>
      </c>
      <c r="AV67" s="641">
        <f>par!AW139</f>
        <v>0</v>
      </c>
      <c r="AW67" s="767"/>
      <c r="AX67" s="164"/>
      <c r="AY67" s="245" t="str">
        <f>IF(AX67="",InpReq,AX67)</f>
        <v>Please enter required information</v>
      </c>
      <c r="AZ67" s="641">
        <f>par!BA139</f>
        <v>0</v>
      </c>
      <c r="BA67" s="767"/>
      <c r="BB67" s="164"/>
      <c r="BC67" s="245" t="str">
        <f>IF(BB67="",InpReq,BB67)</f>
        <v>Please enter required information</v>
      </c>
      <c r="BD67" s="641">
        <f>par!BE139</f>
        <v>0</v>
      </c>
      <c r="BE67" s="767"/>
      <c r="BF67" s="164"/>
      <c r="BG67" s="245" t="str">
        <f>IF(BF67="",InpReq,BF67)</f>
        <v>Please enter required information</v>
      </c>
      <c r="BH67" s="641">
        <f>par!BI139</f>
        <v>0</v>
      </c>
      <c r="BI67" s="767"/>
      <c r="BJ67" s="164"/>
      <c r="BK67" s="245" t="str">
        <f>IF(BJ67="",InpReq,BJ67)</f>
        <v>Please enter required information</v>
      </c>
      <c r="BL67" s="641">
        <f>par!BM139</f>
        <v>0</v>
      </c>
      <c r="BM67" s="767"/>
      <c r="BN67" s="164"/>
      <c r="BO67" s="245" t="str">
        <f>IF(BN67="",InpReq,BN67)</f>
        <v>Please enter required information</v>
      </c>
      <c r="BP67" s="641">
        <f>par!BQ139</f>
        <v>0</v>
      </c>
      <c r="BQ67" s="767"/>
      <c r="BR67" s="164"/>
      <c r="BS67" s="245" t="str">
        <f>IF(BR67="",InpReq,BR67)</f>
        <v>Please enter required information</v>
      </c>
      <c r="BT67" s="641">
        <f>par!BU139</f>
        <v>0</v>
      </c>
      <c r="BU67" s="767"/>
      <c r="BV67" s="164"/>
      <c r="BW67" s="245" t="str">
        <f>IF(BV67="",InpReq,BV67)</f>
        <v>Please enter required information</v>
      </c>
      <c r="BX67" s="641">
        <f>par!BY139</f>
        <v>0</v>
      </c>
      <c r="BY67" s="767"/>
      <c r="BZ67" s="164"/>
      <c r="CA67" s="245" t="str">
        <f>IF(BZ67="",InpReq,BZ67)</f>
        <v>Please enter required information</v>
      </c>
      <c r="CB67" s="641">
        <f>par!CC139</f>
        <v>0</v>
      </c>
      <c r="CC67" s="767"/>
      <c r="CD67" s="164"/>
      <c r="CE67" s="245" t="str">
        <f>IF(CD67="",InpReq,CD67)</f>
        <v>Please enter required information</v>
      </c>
      <c r="CF67" s="641">
        <f>par!CG139</f>
        <v>0</v>
      </c>
      <c r="CG67" s="767"/>
      <c r="CH67" s="164"/>
      <c r="CI67" s="245" t="str">
        <f>IF(CH67="",InpReq,CH67)</f>
        <v>Please enter required information</v>
      </c>
      <c r="CJ67" s="641">
        <f>par!CK139</f>
        <v>0</v>
      </c>
      <c r="CK67" s="767"/>
      <c r="CL67" s="164"/>
      <c r="CM67" s="245" t="str">
        <f>IF(CL67="",InpReq,CL67)</f>
        <v>Please enter required information</v>
      </c>
      <c r="CN67" s="641">
        <f>par!CO139</f>
        <v>0</v>
      </c>
      <c r="CO67" s="767"/>
      <c r="CP67" s="164"/>
      <c r="CQ67" s="245" t="str">
        <f>IF(CP67="",InpReq,CP67)</f>
        <v>Please enter required information</v>
      </c>
      <c r="CR67" s="641">
        <f>par!CS139</f>
        <v>0</v>
      </c>
      <c r="CS67" s="767"/>
      <c r="CT67" s="164"/>
      <c r="CU67" s="245" t="str">
        <f>IF(CT67="",InpReq,CT67)</f>
        <v>Please enter required information</v>
      </c>
      <c r="CV67" s="641">
        <f>par!CW139</f>
        <v>0</v>
      </c>
      <c r="CW67" s="767"/>
      <c r="CX67" s="164"/>
      <c r="CY67" s="245" t="str">
        <f>IF(CX67="",InpReq,CX67)</f>
        <v>Please enter required information</v>
      </c>
      <c r="CZ67" s="641">
        <f>par!DA139</f>
        <v>0</v>
      </c>
      <c r="DA67" s="767"/>
      <c r="DB67" s="164"/>
      <c r="DC67" s="245" t="str">
        <f>IF(DB67="",InpReq,DB67)</f>
        <v>Please enter required information</v>
      </c>
      <c r="DD67" s="641">
        <f>par!DE139</f>
        <v>0</v>
      </c>
      <c r="DE67" s="767"/>
      <c r="DF67" s="164"/>
      <c r="DG67" s="245" t="str">
        <f>IF(DF67="",InpReq,DF67)</f>
        <v>Please enter required information</v>
      </c>
      <c r="DH67" s="641">
        <f>par!DI139</f>
        <v>0</v>
      </c>
      <c r="DI67" s="767"/>
      <c r="DJ67" s="164"/>
      <c r="DK67" s="245" t="str">
        <f>IF(DJ67="",InpReq,DJ67)</f>
        <v>Please enter required information</v>
      </c>
      <c r="DL67" s="641">
        <f>par!DM139</f>
        <v>0</v>
      </c>
      <c r="DM67" s="767"/>
      <c r="DN67" s="164"/>
      <c r="DO67" s="245" t="str">
        <f>IF(DN67="",InpReq,DN67)</f>
        <v>Please enter required information</v>
      </c>
      <c r="DP67" s="641">
        <f>par!DQ139</f>
        <v>0</v>
      </c>
      <c r="DQ67" s="767"/>
      <c r="DR67" s="164"/>
      <c r="DS67" s="245" t="str">
        <f>IF(DR67="",InpReq,DR67)</f>
        <v>Please enter required information</v>
      </c>
      <c r="DT67" s="641">
        <f>par!DU139</f>
        <v>0</v>
      </c>
      <c r="DU67" s="767"/>
      <c r="DV67" s="164"/>
      <c r="DW67" s="245" t="str">
        <f>IF(DV67="",InpReq,DV67)</f>
        <v>Please enter required information</v>
      </c>
      <c r="DX67" s="641">
        <f>par!DY139</f>
        <v>0</v>
      </c>
      <c r="DY67" s="767"/>
      <c r="DZ67" s="164"/>
      <c r="EA67" s="245" t="str">
        <f>IF(DZ67="",InpReq,DZ67)</f>
        <v>Please enter required information</v>
      </c>
      <c r="EB67" s="641">
        <f>par!EC139</f>
        <v>0</v>
      </c>
      <c r="EC67" s="767"/>
      <c r="ED67" s="164"/>
      <c r="EE67" s="245" t="str">
        <f>IF(ED67="",InpReq,ED67)</f>
        <v>Please enter required information</v>
      </c>
      <c r="EF67" s="641">
        <f>par!EG139</f>
        <v>0</v>
      </c>
      <c r="EG67" s="767"/>
      <c r="EH67" s="164"/>
      <c r="EI67" s="245" t="str">
        <f>IF(EH67="",InpReq,EH67)</f>
        <v>Please enter required information</v>
      </c>
      <c r="EJ67" s="641">
        <f>par!EK139</f>
        <v>0</v>
      </c>
      <c r="EK67" s="767"/>
      <c r="EL67" s="164"/>
      <c r="EM67" s="245" t="str">
        <f>IF(EL67="",InpReq,EL67)</f>
        <v>Please enter required information</v>
      </c>
      <c r="EN67" s="641">
        <f>par!EO139</f>
        <v>0</v>
      </c>
      <c r="EO67" s="767"/>
      <c r="EP67" s="164"/>
      <c r="EQ67" s="245" t="str">
        <f>IF(EP67="",InpReq,EP67)</f>
        <v>Please enter required information</v>
      </c>
      <c r="ER67" s="641">
        <f>par!ES139</f>
        <v>0</v>
      </c>
      <c r="ES67" s="767"/>
      <c r="ET67" s="164"/>
      <c r="EU67" s="245" t="str">
        <f>IF(ET67="",InpReq,ET67)</f>
        <v>Please enter required information</v>
      </c>
      <c r="EV67" s="641">
        <f>par!EW139</f>
        <v>0</v>
      </c>
      <c r="EW67" s="767"/>
      <c r="EX67" s="164"/>
      <c r="EY67" s="245" t="str">
        <f>IF(EX67="",InpReq,EX67)</f>
        <v>Please enter required information</v>
      </c>
      <c r="EZ67" s="641">
        <f>par!FA139</f>
        <v>0</v>
      </c>
      <c r="FA67" s="767"/>
      <c r="FB67" s="164"/>
      <c r="FC67" s="245" t="str">
        <f>IF(FB67="",InpReq,FB67)</f>
        <v>Please enter required information</v>
      </c>
      <c r="FD67" s="641">
        <f>par!FE139</f>
        <v>0</v>
      </c>
      <c r="FE67" s="767"/>
      <c r="FF67" s="164"/>
      <c r="FG67" s="245" t="str">
        <f>IF(FF67="",InpReq,FF67)</f>
        <v>Please enter required information</v>
      </c>
      <c r="FH67" s="641">
        <f>par!FI139</f>
        <v>0</v>
      </c>
      <c r="FI67" s="767"/>
      <c r="FJ67" s="164"/>
      <c r="FK67" s="245" t="str">
        <f>IF(FJ67="",InpReq,FJ67)</f>
        <v>Please enter required information</v>
      </c>
      <c r="FL67" s="641">
        <f>par!FM139</f>
        <v>0</v>
      </c>
      <c r="FM67" s="767"/>
      <c r="FN67" s="164"/>
      <c r="FO67" s="245" t="str">
        <f>IF(FN67="",InpReq,FN67)</f>
        <v>Please enter required information</v>
      </c>
      <c r="FP67" s="641">
        <f>par!FQ139</f>
        <v>0</v>
      </c>
      <c r="FQ67" s="767"/>
      <c r="FR67" s="164"/>
      <c r="FS67" s="245" t="str">
        <f>IF(FR67="",InpReq,FR67)</f>
        <v>Please enter required information</v>
      </c>
      <c r="FT67" s="641">
        <f>par!FU139</f>
        <v>0</v>
      </c>
      <c r="FU67" s="767"/>
      <c r="FV67" s="164"/>
      <c r="FW67" s="245" t="str">
        <f>IF(FV67="",InpReq,FV67)</f>
        <v>Please enter required information</v>
      </c>
      <c r="FX67" s="641">
        <f>par!FY139</f>
        <v>0</v>
      </c>
      <c r="FY67" s="767"/>
      <c r="FZ67" s="164"/>
      <c r="GA67" s="245" t="str">
        <f>IF(FZ67="",InpReq,FZ67)</f>
        <v>Please enter required information</v>
      </c>
      <c r="GB67" s="641">
        <f>par!GC139</f>
        <v>0</v>
      </c>
      <c r="GC67" s="767"/>
      <c r="GD67" s="164"/>
      <c r="GE67" s="245" t="str">
        <f>IF(GD67="",InpReq,GD67)</f>
        <v>Please enter required information</v>
      </c>
      <c r="GF67" s="641">
        <f>par!GG139</f>
        <v>0</v>
      </c>
      <c r="GG67" s="767"/>
      <c r="GH67" s="164"/>
      <c r="GI67" s="245" t="str">
        <f>IF(GH67="",InpReq,GH67)</f>
        <v>Please enter required information</v>
      </c>
      <c r="GJ67" s="641">
        <f>par!GK139</f>
        <v>0</v>
      </c>
      <c r="GK67" s="767"/>
      <c r="GL67" s="164"/>
      <c r="GM67" s="245" t="str">
        <f>IF(GL67="",InpReq,GL67)</f>
        <v>Please enter required information</v>
      </c>
      <c r="GN67" s="641">
        <f>par!GO139</f>
        <v>0</v>
      </c>
      <c r="GO67" s="767"/>
      <c r="GP67" s="164"/>
      <c r="GQ67" s="245" t="str">
        <f>IF(GP67="",InpReq,GP67)</f>
        <v>Please enter required information</v>
      </c>
      <c r="GR67" s="641">
        <f>par!GS139</f>
        <v>0</v>
      </c>
      <c r="GS67" s="767"/>
      <c r="GT67" s="164"/>
      <c r="GU67" s="245" t="str">
        <f>IF(GT67="",InpReq,GT67)</f>
        <v>Please enter required information</v>
      </c>
      <c r="GV67" s="641">
        <f>par!GW139</f>
        <v>0</v>
      </c>
      <c r="GW67" s="767"/>
      <c r="GX67" s="164"/>
      <c r="GY67" s="245" t="str">
        <f>IF(GX67="",InpReq,GX67)</f>
        <v>Please enter required information</v>
      </c>
      <c r="GZ67" s="641">
        <f>par!HA139</f>
        <v>0</v>
      </c>
      <c r="HA67" s="767"/>
      <c r="HB67" s="164"/>
      <c r="HC67" s="245" t="str">
        <f>IF(HB67="",InpReq,HB67)</f>
        <v>Please enter required information</v>
      </c>
      <c r="HD67" s="641">
        <f>par!HE139</f>
        <v>0</v>
      </c>
      <c r="HE67" s="767"/>
      <c r="HF67" s="164"/>
      <c r="HG67" s="245" t="str">
        <f>IF(HF67="",InpReq,HF67)</f>
        <v>Please enter required information</v>
      </c>
      <c r="HH67" s="641">
        <f>par!HI139</f>
        <v>0</v>
      </c>
      <c r="HI67" s="767"/>
      <c r="HJ67" s="164"/>
      <c r="HK67" s="245" t="str">
        <f>IF(HJ67="",InpReq,HJ67)</f>
        <v>Please enter required information</v>
      </c>
      <c r="HL67" s="641">
        <f>par!HM139</f>
        <v>0</v>
      </c>
      <c r="HM67" s="767"/>
      <c r="HN67" s="164"/>
      <c r="HO67" s="245" t="str">
        <f>IF(HN67="",InpReq,HN67)</f>
        <v>Please enter required information</v>
      </c>
      <c r="HP67" s="641">
        <f>par!HQ139</f>
        <v>0</v>
      </c>
      <c r="HQ67" s="767"/>
      <c r="HR67" s="164"/>
      <c r="HS67" s="245" t="str">
        <f>IF(HR67="",InpReq,HR67)</f>
        <v>Please enter required information</v>
      </c>
      <c r="HT67" s="641">
        <f>par!HU139</f>
        <v>0</v>
      </c>
      <c r="HU67" s="767"/>
      <c r="HV67" s="164"/>
      <c r="HW67" s="245" t="str">
        <f>IF(HV67="",InpReq,HV67)</f>
        <v>Please enter required information</v>
      </c>
      <c r="HX67" s="641">
        <f>par!HY139</f>
        <v>0</v>
      </c>
      <c r="HY67" s="767"/>
      <c r="HZ67" s="164"/>
      <c r="IA67" s="245" t="str">
        <f>IF(HZ67="",InpReq,HZ67)</f>
        <v>Please enter required information</v>
      </c>
      <c r="IB67" s="641">
        <f>par!IC139</f>
        <v>0</v>
      </c>
      <c r="IC67" s="767"/>
      <c r="ID67" s="164"/>
      <c r="IE67" s="245" t="str">
        <f>IF(ID67="",InpReq,ID67)</f>
        <v>Please enter required information</v>
      </c>
      <c r="IF67" s="641">
        <f>par!IG139</f>
        <v>0</v>
      </c>
      <c r="IG67" s="767"/>
      <c r="IH67" s="164"/>
      <c r="II67" s="245" t="str">
        <f>IF(IH67="",InpReq,IH67)</f>
        <v>Please enter required information</v>
      </c>
      <c r="IJ67" s="641">
        <f>par!IK139</f>
        <v>0</v>
      </c>
      <c r="IK67" s="767"/>
      <c r="IL67" s="164"/>
      <c r="IM67" s="245" t="str">
        <f>IF(IL67="",InpReq,IL67)</f>
        <v>Please enter required information</v>
      </c>
      <c r="IN67" s="641">
        <f>par!IO139</f>
        <v>0</v>
      </c>
      <c r="IO67" s="767"/>
      <c r="IP67" s="164"/>
      <c r="IQ67" s="245" t="str">
        <f>IF(IP67="",InpReq,IP67)</f>
        <v>Please enter required information</v>
      </c>
      <c r="IR67" s="641">
        <f>par!IS139</f>
        <v>0</v>
      </c>
      <c r="IS67" s="767"/>
      <c r="IT67" s="164"/>
      <c r="IU67" s="245" t="str">
        <f>IF(IT67="",InpReq,IT67)</f>
        <v>Please enter required information</v>
      </c>
      <c r="IV67" s="641" t="e">
        <f>par!#REF!</f>
        <v>#REF!</v>
      </c>
      <c r="IW67" s="767"/>
      <c r="IX67" s="164"/>
      <c r="IY67" s="245" t="str">
        <f>IF(IX67="",InpReq,IX67)</f>
        <v>Please enter required information</v>
      </c>
    </row>
    <row r="68" spans="2:259" ht="30.15" hidden="1" customHeight="1" x14ac:dyDescent="0.35">
      <c r="F68" s="420"/>
      <c r="G68" s="396"/>
      <c r="H68" s="641" t="str">
        <f>IF(J65=1,par!I140,"-")</f>
        <v>-</v>
      </c>
      <c r="I68" s="767"/>
      <c r="J68" s="290"/>
      <c r="K68" s="246" t="str">
        <f>IF(J65=1,0.0585,"")</f>
        <v/>
      </c>
      <c r="L68" s="641" t="str">
        <f>IF(N65=1,par!M140,"-")</f>
        <v>-</v>
      </c>
      <c r="M68" s="767"/>
      <c r="N68" s="290"/>
      <c r="O68" s="246" t="str">
        <f>IF(N65=1,0.0585,"")</f>
        <v/>
      </c>
      <c r="P68" s="641" t="str">
        <f>IF(R65=1,par!Q140,"-")</f>
        <v>-</v>
      </c>
      <c r="Q68" s="767"/>
      <c r="R68" s="290"/>
      <c r="S68" s="246" t="str">
        <f>IF(R65=1,0.0585,"")</f>
        <v/>
      </c>
      <c r="T68" s="641" t="str">
        <f>IF(V65=1,par!U140,"-")</f>
        <v>-</v>
      </c>
      <c r="U68" s="767"/>
      <c r="V68" s="290"/>
      <c r="W68" s="246" t="str">
        <f>IF(V65=1,0.0585,"")</f>
        <v/>
      </c>
      <c r="X68" s="641" t="str">
        <f>IF(Z65=1,par!Y140,"-")</f>
        <v>-</v>
      </c>
      <c r="Y68" s="767"/>
      <c r="Z68" s="290"/>
      <c r="AA68" s="246" t="str">
        <f>IF(Z65=1,0.0585,"")</f>
        <v/>
      </c>
      <c r="AB68" s="641" t="str">
        <f>IF(AD65=1,par!AC140,"-")</f>
        <v>-</v>
      </c>
      <c r="AC68" s="767"/>
      <c r="AD68" s="290"/>
      <c r="AE68" s="246" t="str">
        <f>IF(AD65=1,0.0585,"")</f>
        <v/>
      </c>
      <c r="AF68" s="641" t="str">
        <f>IF(AH65=1,par!AG140,"-")</f>
        <v>-</v>
      </c>
      <c r="AG68" s="767"/>
      <c r="AH68" s="290"/>
      <c r="AI68" s="246" t="str">
        <f>IF(AH65=1,0.0585,"")</f>
        <v/>
      </c>
      <c r="AJ68" s="641" t="str">
        <f>IF(AL65=1,par!AK140,"-")</f>
        <v>-</v>
      </c>
      <c r="AK68" s="767"/>
      <c r="AL68" s="290"/>
      <c r="AM68" s="246" t="str">
        <f>IF(AL65=1,0.0585,"")</f>
        <v/>
      </c>
      <c r="AN68" s="641" t="str">
        <f>IF(AP65=1,par!AO140,"-")</f>
        <v>-</v>
      </c>
      <c r="AO68" s="767"/>
      <c r="AP68" s="290"/>
      <c r="AQ68" s="246" t="str">
        <f>IF(AP65=1,0.0585,"")</f>
        <v/>
      </c>
      <c r="AR68" s="641" t="str">
        <f>IF(AT65=1,par!AS140,"-")</f>
        <v>-</v>
      </c>
      <c r="AS68" s="767"/>
      <c r="AT68" s="290"/>
      <c r="AU68" s="246" t="str">
        <f>IF(AT65=1,0.0585,"")</f>
        <v/>
      </c>
      <c r="AV68" s="641" t="str">
        <f>IF(AX65=1,par!AW140,"-")</f>
        <v>-</v>
      </c>
      <c r="AW68" s="767"/>
      <c r="AX68" s="290"/>
      <c r="AY68" s="246" t="str">
        <f>IF(AX65=1,0.0585,"")</f>
        <v/>
      </c>
      <c r="AZ68" s="641" t="str">
        <f>IF(BB65=1,par!BA140,"-")</f>
        <v>-</v>
      </c>
      <c r="BA68" s="767"/>
      <c r="BB68" s="290"/>
      <c r="BC68" s="246" t="str">
        <f>IF(BB65=1,0.0585,"")</f>
        <v/>
      </c>
      <c r="BD68" s="641" t="str">
        <f>IF(BF65=1,par!BE140,"-")</f>
        <v>-</v>
      </c>
      <c r="BE68" s="767"/>
      <c r="BF68" s="290"/>
      <c r="BG68" s="246" t="str">
        <f>IF(BF65=1,0.0585,"")</f>
        <v/>
      </c>
      <c r="BH68" s="641" t="str">
        <f>IF(BJ65=1,par!BI140,"-")</f>
        <v>-</v>
      </c>
      <c r="BI68" s="767"/>
      <c r="BJ68" s="290"/>
      <c r="BK68" s="246" t="str">
        <f>IF(BJ65=1,0.0585,"")</f>
        <v/>
      </c>
      <c r="BL68" s="641" t="str">
        <f>IF(BN65=1,par!BM140,"-")</f>
        <v>-</v>
      </c>
      <c r="BM68" s="767"/>
      <c r="BN68" s="290"/>
      <c r="BO68" s="246" t="str">
        <f>IF(BN65=1,0.0585,"")</f>
        <v/>
      </c>
      <c r="BP68" s="641" t="str">
        <f>IF(BR65=1,par!BQ140,"-")</f>
        <v>-</v>
      </c>
      <c r="BQ68" s="767"/>
      <c r="BR68" s="290"/>
      <c r="BS68" s="246" t="str">
        <f>IF(BR65=1,0.0585,"")</f>
        <v/>
      </c>
      <c r="BT68" s="641" t="str">
        <f>IF(BV65=1,par!BU140,"-")</f>
        <v>-</v>
      </c>
      <c r="BU68" s="767"/>
      <c r="BV68" s="290"/>
      <c r="BW68" s="246" t="str">
        <f>IF(BV65=1,0.0585,"")</f>
        <v/>
      </c>
      <c r="BX68" s="641" t="str">
        <f>IF(BZ65=1,par!BY140,"-")</f>
        <v>-</v>
      </c>
      <c r="BY68" s="767"/>
      <c r="BZ68" s="290"/>
      <c r="CA68" s="246" t="str">
        <f>IF(BZ65=1,0.0585,"")</f>
        <v/>
      </c>
      <c r="CB68" s="641" t="str">
        <f>IF(CD65=1,par!CC140,"-")</f>
        <v>-</v>
      </c>
      <c r="CC68" s="767"/>
      <c r="CD68" s="290"/>
      <c r="CE68" s="246" t="str">
        <f>IF(CD65=1,0.0585,"")</f>
        <v/>
      </c>
      <c r="CF68" s="641" t="str">
        <f>IF(CH65=1,par!CG140,"-")</f>
        <v>-</v>
      </c>
      <c r="CG68" s="767"/>
      <c r="CH68" s="290"/>
      <c r="CI68" s="246" t="str">
        <f>IF(CH65=1,0.0585,"")</f>
        <v/>
      </c>
      <c r="CJ68" s="641" t="str">
        <f>IF(CL65=1,par!CK140,"-")</f>
        <v>-</v>
      </c>
      <c r="CK68" s="767"/>
      <c r="CL68" s="290"/>
      <c r="CM68" s="246" t="str">
        <f>IF(CL65=1,0.0585,"")</f>
        <v/>
      </c>
      <c r="CN68" s="641" t="str">
        <f>IF(CP65=1,par!CO140,"-")</f>
        <v>-</v>
      </c>
      <c r="CO68" s="767"/>
      <c r="CP68" s="290"/>
      <c r="CQ68" s="246" t="str">
        <f>IF(CP65=1,0.0585,"")</f>
        <v/>
      </c>
      <c r="CR68" s="641" t="str">
        <f>IF(CT65=1,par!CS140,"-")</f>
        <v>-</v>
      </c>
      <c r="CS68" s="767"/>
      <c r="CT68" s="290"/>
      <c r="CU68" s="246" t="str">
        <f>IF(CT65=1,0.0585,"")</f>
        <v/>
      </c>
      <c r="CV68" s="641" t="str">
        <f>IF(CX65=1,par!CW140,"-")</f>
        <v>-</v>
      </c>
      <c r="CW68" s="767"/>
      <c r="CX68" s="290"/>
      <c r="CY68" s="246" t="str">
        <f>IF(CX65=1,0.0585,"")</f>
        <v/>
      </c>
      <c r="CZ68" s="641" t="str">
        <f>IF(DB65=1,par!DA140,"-")</f>
        <v>-</v>
      </c>
      <c r="DA68" s="767"/>
      <c r="DB68" s="290"/>
      <c r="DC68" s="246" t="str">
        <f>IF(DB65=1,0.0585,"")</f>
        <v/>
      </c>
      <c r="DD68" s="641" t="str">
        <f>IF(DF65=1,par!DE140,"-")</f>
        <v>-</v>
      </c>
      <c r="DE68" s="767"/>
      <c r="DF68" s="290"/>
      <c r="DG68" s="246" t="str">
        <f>IF(DF65=1,0.0585,"")</f>
        <v/>
      </c>
      <c r="DH68" s="641" t="str">
        <f>IF(DJ65=1,par!DI140,"-")</f>
        <v>-</v>
      </c>
      <c r="DI68" s="767"/>
      <c r="DJ68" s="290"/>
      <c r="DK68" s="246" t="str">
        <f>IF(DJ65=1,0.0585,"")</f>
        <v/>
      </c>
      <c r="DL68" s="641" t="str">
        <f>IF(DN65=1,par!DM140,"-")</f>
        <v>-</v>
      </c>
      <c r="DM68" s="767"/>
      <c r="DN68" s="290"/>
      <c r="DO68" s="246" t="str">
        <f>IF(DN65=1,0.0585,"")</f>
        <v/>
      </c>
      <c r="DP68" s="641" t="str">
        <f>IF(DR65=1,par!DQ140,"-")</f>
        <v>-</v>
      </c>
      <c r="DQ68" s="767"/>
      <c r="DR68" s="290"/>
      <c r="DS68" s="246" t="str">
        <f>IF(DR65=1,0.0585,"")</f>
        <v/>
      </c>
      <c r="DT68" s="641" t="str">
        <f>IF(DV65=1,par!DU140,"-")</f>
        <v>-</v>
      </c>
      <c r="DU68" s="767"/>
      <c r="DV68" s="290"/>
      <c r="DW68" s="246" t="str">
        <f>IF(DV65=1,0.0585,"")</f>
        <v/>
      </c>
      <c r="DX68" s="641" t="str">
        <f>IF(DZ65=1,par!DY140,"-")</f>
        <v>-</v>
      </c>
      <c r="DY68" s="767"/>
      <c r="DZ68" s="290"/>
      <c r="EA68" s="246" t="str">
        <f>IF(DZ65=1,0.0585,"")</f>
        <v/>
      </c>
      <c r="EB68" s="641" t="str">
        <f>IF(ED65=1,par!EC140,"-")</f>
        <v>-</v>
      </c>
      <c r="EC68" s="767"/>
      <c r="ED68" s="290"/>
      <c r="EE68" s="246" t="str">
        <f>IF(ED65=1,0.0585,"")</f>
        <v/>
      </c>
      <c r="EF68" s="641" t="str">
        <f>IF(EH65=1,par!EG140,"-")</f>
        <v>-</v>
      </c>
      <c r="EG68" s="767"/>
      <c r="EH68" s="290"/>
      <c r="EI68" s="246" t="str">
        <f>IF(EH65=1,0.0585,"")</f>
        <v/>
      </c>
      <c r="EJ68" s="641" t="str">
        <f>IF(EL65=1,par!EK140,"-")</f>
        <v>-</v>
      </c>
      <c r="EK68" s="767"/>
      <c r="EL68" s="290"/>
      <c r="EM68" s="246" t="str">
        <f>IF(EL65=1,0.0585,"")</f>
        <v/>
      </c>
      <c r="EN68" s="641" t="str">
        <f>IF(EP65=1,par!EO140,"-")</f>
        <v>-</v>
      </c>
      <c r="EO68" s="767"/>
      <c r="EP68" s="290"/>
      <c r="EQ68" s="246" t="str">
        <f>IF(EP65=1,0.0585,"")</f>
        <v/>
      </c>
      <c r="ER68" s="641" t="str">
        <f>IF(ET65=1,par!ES140,"-")</f>
        <v>-</v>
      </c>
      <c r="ES68" s="767"/>
      <c r="ET68" s="290"/>
      <c r="EU68" s="246" t="str">
        <f>IF(ET65=1,0.0585,"")</f>
        <v/>
      </c>
      <c r="EV68" s="641" t="str">
        <f>IF(EX65=1,par!EW140,"-")</f>
        <v>-</v>
      </c>
      <c r="EW68" s="767"/>
      <c r="EX68" s="290"/>
      <c r="EY68" s="246" t="str">
        <f>IF(EX65=1,0.0585,"")</f>
        <v/>
      </c>
      <c r="EZ68" s="641" t="str">
        <f>IF(FB65=1,par!FA140,"-")</f>
        <v>-</v>
      </c>
      <c r="FA68" s="767"/>
      <c r="FB68" s="290"/>
      <c r="FC68" s="246" t="str">
        <f>IF(FB65=1,0.0585,"")</f>
        <v/>
      </c>
      <c r="FD68" s="641" t="str">
        <f>IF(FF65=1,par!FE140,"-")</f>
        <v>-</v>
      </c>
      <c r="FE68" s="767"/>
      <c r="FF68" s="290"/>
      <c r="FG68" s="246" t="str">
        <f>IF(FF65=1,0.0585,"")</f>
        <v/>
      </c>
      <c r="FH68" s="641" t="str">
        <f>IF(FJ65=1,par!FI140,"-")</f>
        <v>-</v>
      </c>
      <c r="FI68" s="767"/>
      <c r="FJ68" s="290"/>
      <c r="FK68" s="246" t="str">
        <f>IF(FJ65=1,0.0585,"")</f>
        <v/>
      </c>
      <c r="FL68" s="641" t="str">
        <f>IF(FN65=1,par!FM140,"-")</f>
        <v>-</v>
      </c>
      <c r="FM68" s="767"/>
      <c r="FN68" s="290"/>
      <c r="FO68" s="246" t="str">
        <f>IF(FN65=1,0.0585,"")</f>
        <v/>
      </c>
      <c r="FP68" s="641" t="str">
        <f>IF(FR65=1,par!FQ140,"-")</f>
        <v>-</v>
      </c>
      <c r="FQ68" s="767"/>
      <c r="FR68" s="290"/>
      <c r="FS68" s="246" t="str">
        <f>IF(FR65=1,0.0585,"")</f>
        <v/>
      </c>
      <c r="FT68" s="641" t="str">
        <f>IF(FV65=1,par!FU140,"-")</f>
        <v>-</v>
      </c>
      <c r="FU68" s="767"/>
      <c r="FV68" s="290"/>
      <c r="FW68" s="246" t="str">
        <f>IF(FV65=1,0.0585,"")</f>
        <v/>
      </c>
      <c r="FX68" s="641" t="str">
        <f>IF(FZ65=1,par!FY140,"-")</f>
        <v>-</v>
      </c>
      <c r="FY68" s="767"/>
      <c r="FZ68" s="290"/>
      <c r="GA68" s="246" t="str">
        <f>IF(FZ65=1,0.0585,"")</f>
        <v/>
      </c>
      <c r="GB68" s="641" t="str">
        <f>IF(GD65=1,par!GC140,"-")</f>
        <v>-</v>
      </c>
      <c r="GC68" s="767"/>
      <c r="GD68" s="290"/>
      <c r="GE68" s="246" t="str">
        <f>IF(GD65=1,0.0585,"")</f>
        <v/>
      </c>
      <c r="GF68" s="641" t="str">
        <f>IF(GH65=1,par!GG140,"-")</f>
        <v>-</v>
      </c>
      <c r="GG68" s="767"/>
      <c r="GH68" s="290"/>
      <c r="GI68" s="246" t="str">
        <f>IF(GH65=1,0.0585,"")</f>
        <v/>
      </c>
      <c r="GJ68" s="641" t="str">
        <f>IF(GL65=1,par!GK140,"-")</f>
        <v>-</v>
      </c>
      <c r="GK68" s="767"/>
      <c r="GL68" s="290"/>
      <c r="GM68" s="246" t="str">
        <f>IF(GL65=1,0.0585,"")</f>
        <v/>
      </c>
      <c r="GN68" s="641" t="str">
        <f>IF(GP65=1,par!GO140,"-")</f>
        <v>-</v>
      </c>
      <c r="GO68" s="767"/>
      <c r="GP68" s="290"/>
      <c r="GQ68" s="246" t="str">
        <f>IF(GP65=1,0.0585,"")</f>
        <v/>
      </c>
      <c r="GR68" s="641" t="str">
        <f>IF(GT65=1,par!GS140,"-")</f>
        <v>-</v>
      </c>
      <c r="GS68" s="767"/>
      <c r="GT68" s="290"/>
      <c r="GU68" s="246" t="str">
        <f>IF(GT65=1,0.0585,"")</f>
        <v/>
      </c>
      <c r="GV68" s="641" t="str">
        <f>IF(GX65=1,par!GW140,"-")</f>
        <v>-</v>
      </c>
      <c r="GW68" s="767"/>
      <c r="GX68" s="290"/>
      <c r="GY68" s="246" t="str">
        <f>IF(GX65=1,0.0585,"")</f>
        <v/>
      </c>
      <c r="GZ68" s="641" t="str">
        <f>IF(HB65=1,par!HA140,"-")</f>
        <v>-</v>
      </c>
      <c r="HA68" s="767"/>
      <c r="HB68" s="290"/>
      <c r="HC68" s="246" t="str">
        <f>IF(HB65=1,0.0585,"")</f>
        <v/>
      </c>
      <c r="HD68" s="641" t="str">
        <f>IF(HF65=1,par!HE140,"-")</f>
        <v>-</v>
      </c>
      <c r="HE68" s="767"/>
      <c r="HF68" s="290"/>
      <c r="HG68" s="246" t="str">
        <f>IF(HF65=1,0.0585,"")</f>
        <v/>
      </c>
      <c r="HH68" s="641" t="str">
        <f>IF(HJ65=1,par!HI140,"-")</f>
        <v>-</v>
      </c>
      <c r="HI68" s="767"/>
      <c r="HJ68" s="290"/>
      <c r="HK68" s="246" t="str">
        <f>IF(HJ65=1,0.0585,"")</f>
        <v/>
      </c>
      <c r="HL68" s="641" t="str">
        <f>IF(HN65=1,par!HM140,"-")</f>
        <v>-</v>
      </c>
      <c r="HM68" s="767"/>
      <c r="HN68" s="290"/>
      <c r="HO68" s="246" t="str">
        <f>IF(HN65=1,0.0585,"")</f>
        <v/>
      </c>
      <c r="HP68" s="641" t="str">
        <f>IF(HR65=1,par!HQ140,"-")</f>
        <v>-</v>
      </c>
      <c r="HQ68" s="767"/>
      <c r="HR68" s="290"/>
      <c r="HS68" s="246" t="str">
        <f>IF(HR65=1,0.0585,"")</f>
        <v/>
      </c>
      <c r="HT68" s="641" t="str">
        <f>IF(HV65=1,par!HU140,"-")</f>
        <v>-</v>
      </c>
      <c r="HU68" s="767"/>
      <c r="HV68" s="290"/>
      <c r="HW68" s="246" t="str">
        <f>IF(HV65=1,0.0585,"")</f>
        <v/>
      </c>
      <c r="HX68" s="641" t="str">
        <f>IF(HZ65=1,par!HY140,"-")</f>
        <v>-</v>
      </c>
      <c r="HY68" s="767"/>
      <c r="HZ68" s="290"/>
      <c r="IA68" s="246" t="str">
        <f>IF(HZ65=1,0.0585,"")</f>
        <v/>
      </c>
      <c r="IB68" s="641" t="str">
        <f>IF(ID65=1,par!IC140,"-")</f>
        <v>-</v>
      </c>
      <c r="IC68" s="767"/>
      <c r="ID68" s="290"/>
      <c r="IE68" s="246" t="str">
        <f>IF(ID65=1,0.0585,"")</f>
        <v/>
      </c>
      <c r="IF68" s="641" t="str">
        <f>IF(IH65=1,par!IG140,"-")</f>
        <v>-</v>
      </c>
      <c r="IG68" s="767"/>
      <c r="IH68" s="290"/>
      <c r="II68" s="246" t="str">
        <f>IF(IH65=1,0.0585,"")</f>
        <v/>
      </c>
      <c r="IJ68" s="641" t="str">
        <f>IF(IL65=1,par!IK140,"-")</f>
        <v>-</v>
      </c>
      <c r="IK68" s="767"/>
      <c r="IL68" s="290"/>
      <c r="IM68" s="246" t="str">
        <f>IF(IL65=1,0.0585,"")</f>
        <v/>
      </c>
      <c r="IN68" s="641" t="str">
        <f>IF(IP65=1,par!IO140,"-")</f>
        <v>-</v>
      </c>
      <c r="IO68" s="767"/>
      <c r="IP68" s="290"/>
      <c r="IQ68" s="246" t="str">
        <f>IF(IP65=1,0.0585,"")</f>
        <v/>
      </c>
      <c r="IR68" s="641" t="str">
        <f>IF(IT65=1,par!IS140,"-")</f>
        <v>-</v>
      </c>
      <c r="IS68" s="767"/>
      <c r="IT68" s="290"/>
      <c r="IU68" s="246" t="str">
        <f>IF(IT65=1,0.0585,"")</f>
        <v/>
      </c>
      <c r="IV68" s="641" t="str">
        <f>IF(IX65=1,par!#REF!,"-")</f>
        <v>-</v>
      </c>
      <c r="IW68" s="767"/>
      <c r="IX68" s="290"/>
      <c r="IY68" s="246" t="str">
        <f>IF(IX65=1,0.0585,"")</f>
        <v/>
      </c>
    </row>
    <row r="69" spans="2:259" ht="30.15" hidden="1" customHeight="1" x14ac:dyDescent="0.35">
      <c r="F69" s="420"/>
      <c r="G69" s="396"/>
      <c r="H69" s="641">
        <f>par!I141</f>
        <v>0</v>
      </c>
      <c r="I69" s="767"/>
      <c r="J69" s="164"/>
      <c r="K69" s="245" t="str">
        <f>IF(J65=1,IF(J69="",J67*K68,par!H52),IF(J69="",InpReq,J69))</f>
        <v>Please enter required information</v>
      </c>
      <c r="L69" s="641">
        <f>par!M141</f>
        <v>0</v>
      </c>
      <c r="M69" s="767"/>
      <c r="N69" s="164"/>
      <c r="O69" s="245" t="str">
        <f>IF(N65=1,IF(N69="",N67*O68,par!L52),IF(N69="",InpReq,N69))</f>
        <v>Please enter required information</v>
      </c>
      <c r="P69" s="641">
        <f>par!Q141</f>
        <v>0</v>
      </c>
      <c r="Q69" s="767"/>
      <c r="R69" s="164"/>
      <c r="S69" s="245" t="str">
        <f>IF(R65=1,IF(R69="",R67*S68,par!P52),IF(R69="",InpReq,R69))</f>
        <v>Please enter required information</v>
      </c>
      <c r="T69" s="641">
        <f>par!U141</f>
        <v>0</v>
      </c>
      <c r="U69" s="767"/>
      <c r="V69" s="164"/>
      <c r="W69" s="245" t="str">
        <f>IF(V65=1,IF(V69="",V67*W68,par!T52),IF(V69="",InpReq,V69))</f>
        <v>Please enter required information</v>
      </c>
      <c r="X69" s="641">
        <f>par!Y141</f>
        <v>0</v>
      </c>
      <c r="Y69" s="767"/>
      <c r="Z69" s="164"/>
      <c r="AA69" s="245" t="str">
        <f>IF(Z65=1,IF(Z69="",Z67*AA68,par!X52),IF(Z69="",InpReq,Z69))</f>
        <v>Please enter required information</v>
      </c>
      <c r="AB69" s="641">
        <f>par!AC141</f>
        <v>0</v>
      </c>
      <c r="AC69" s="767"/>
      <c r="AD69" s="164"/>
      <c r="AE69" s="245" t="str">
        <f>IF(AD65=1,IF(AD69="",AD67*AE68,par!AB52),IF(AD69="",InpReq,AD69))</f>
        <v>Please enter required information</v>
      </c>
      <c r="AF69" s="641">
        <f>par!AG141</f>
        <v>0</v>
      </c>
      <c r="AG69" s="767"/>
      <c r="AH69" s="164"/>
      <c r="AI69" s="245" t="str">
        <f>IF(AH65=1,IF(AH69="",AH67*AI68,par!AF52),IF(AH69="",InpReq,AH69))</f>
        <v>Please enter required information</v>
      </c>
      <c r="AJ69" s="641">
        <f>par!AK141</f>
        <v>0</v>
      </c>
      <c r="AK69" s="767"/>
      <c r="AL69" s="164"/>
      <c r="AM69" s="245" t="str">
        <f>IF(AL65=1,IF(AL69="",AL67*AM68,par!AJ52),IF(AL69="",InpReq,AL69))</f>
        <v>Please enter required information</v>
      </c>
      <c r="AN69" s="641">
        <f>par!AO141</f>
        <v>0</v>
      </c>
      <c r="AO69" s="767"/>
      <c r="AP69" s="164"/>
      <c r="AQ69" s="245" t="str">
        <f>IF(AP65=1,IF(AP69="",AP67*AQ68,par!AN52),IF(AP69="",InpReq,AP69))</f>
        <v>Please enter required information</v>
      </c>
      <c r="AR69" s="641">
        <f>par!AS141</f>
        <v>0</v>
      </c>
      <c r="AS69" s="767"/>
      <c r="AT69" s="164"/>
      <c r="AU69" s="245" t="str">
        <f>IF(AT65=1,IF(AT69="",AT67*AU68,par!AR52),IF(AT69="",InpReq,AT69))</f>
        <v>Please enter required information</v>
      </c>
      <c r="AV69" s="641">
        <f>par!AW141</f>
        <v>0</v>
      </c>
      <c r="AW69" s="767"/>
      <c r="AX69" s="164"/>
      <c r="AY69" s="245" t="str">
        <f>IF(AX65=1,IF(AX69="",AX67*AY68,par!AV52),IF(AX69="",InpReq,AX69))</f>
        <v>Please enter required information</v>
      </c>
      <c r="AZ69" s="641">
        <f>par!BA141</f>
        <v>0</v>
      </c>
      <c r="BA69" s="767"/>
      <c r="BB69" s="164"/>
      <c r="BC69" s="245" t="str">
        <f>IF(BB65=1,IF(BB69="",BB67*BC68,par!AZ52),IF(BB69="",InpReq,BB69))</f>
        <v>Please enter required information</v>
      </c>
      <c r="BD69" s="641">
        <f>par!BE141</f>
        <v>0</v>
      </c>
      <c r="BE69" s="767"/>
      <c r="BF69" s="164"/>
      <c r="BG69" s="245" t="str">
        <f>IF(BF65=1,IF(BF69="",BF67*BG68,par!BD52),IF(BF69="",InpReq,BF69))</f>
        <v>Please enter required information</v>
      </c>
      <c r="BH69" s="641">
        <f>par!BI141</f>
        <v>0</v>
      </c>
      <c r="BI69" s="767"/>
      <c r="BJ69" s="164"/>
      <c r="BK69" s="245" t="str">
        <f>IF(BJ65=1,IF(BJ69="",BJ67*BK68,par!BH52),IF(BJ69="",InpReq,BJ69))</f>
        <v>Please enter required information</v>
      </c>
      <c r="BL69" s="641">
        <f>par!BM141</f>
        <v>0</v>
      </c>
      <c r="BM69" s="767"/>
      <c r="BN69" s="164"/>
      <c r="BO69" s="245" t="str">
        <f>IF(BN65=1,IF(BN69="",BN67*BO68,par!BL52),IF(BN69="",InpReq,BN69))</f>
        <v>Please enter required information</v>
      </c>
      <c r="BP69" s="641">
        <f>par!BQ141</f>
        <v>0</v>
      </c>
      <c r="BQ69" s="767"/>
      <c r="BR69" s="164"/>
      <c r="BS69" s="245" t="str">
        <f>IF(BR65=1,IF(BR69="",BR67*BS68,par!BP52),IF(BR69="",InpReq,BR69))</f>
        <v>Please enter required information</v>
      </c>
      <c r="BT69" s="641">
        <f>par!BU141</f>
        <v>0</v>
      </c>
      <c r="BU69" s="767"/>
      <c r="BV69" s="164"/>
      <c r="BW69" s="245" t="str">
        <f>IF(BV65=1,IF(BV69="",BV67*BW68,par!BT52),IF(BV69="",InpReq,BV69))</f>
        <v>Please enter required information</v>
      </c>
      <c r="BX69" s="641">
        <f>par!BY141</f>
        <v>0</v>
      </c>
      <c r="BY69" s="767"/>
      <c r="BZ69" s="164"/>
      <c r="CA69" s="245" t="str">
        <f>IF(BZ65=1,IF(BZ69="",BZ67*CA68,par!BX52),IF(BZ69="",InpReq,BZ69))</f>
        <v>Please enter required information</v>
      </c>
      <c r="CB69" s="641">
        <f>par!CC141</f>
        <v>0</v>
      </c>
      <c r="CC69" s="767"/>
      <c r="CD69" s="164"/>
      <c r="CE69" s="245" t="str">
        <f>IF(CD65=1,IF(CD69="",CD67*CE68,par!CB52),IF(CD69="",InpReq,CD69))</f>
        <v>Please enter required information</v>
      </c>
      <c r="CF69" s="641">
        <f>par!CG141</f>
        <v>0</v>
      </c>
      <c r="CG69" s="767"/>
      <c r="CH69" s="164"/>
      <c r="CI69" s="245" t="str">
        <f>IF(CH65=1,IF(CH69="",CH67*CI68,par!CF52),IF(CH69="",InpReq,CH69))</f>
        <v>Please enter required information</v>
      </c>
      <c r="CJ69" s="641">
        <f>par!CK141</f>
        <v>0</v>
      </c>
      <c r="CK69" s="767"/>
      <c r="CL69" s="164"/>
      <c r="CM69" s="245" t="str">
        <f>IF(CL65=1,IF(CL69="",CL67*CM68,par!CJ52),IF(CL69="",InpReq,CL69))</f>
        <v>Please enter required information</v>
      </c>
      <c r="CN69" s="641">
        <f>par!CO141</f>
        <v>0</v>
      </c>
      <c r="CO69" s="767"/>
      <c r="CP69" s="164"/>
      <c r="CQ69" s="245" t="str">
        <f>IF(CP65=1,IF(CP69="",CP67*CQ68,par!CN52),IF(CP69="",InpReq,CP69))</f>
        <v>Please enter required information</v>
      </c>
      <c r="CR69" s="641">
        <f>par!CS141</f>
        <v>0</v>
      </c>
      <c r="CS69" s="767"/>
      <c r="CT69" s="164"/>
      <c r="CU69" s="245" t="str">
        <f>IF(CT65=1,IF(CT69="",CT67*CU68,par!CR52),IF(CT69="",InpReq,CT69))</f>
        <v>Please enter required information</v>
      </c>
      <c r="CV69" s="641">
        <f>par!CW141</f>
        <v>0</v>
      </c>
      <c r="CW69" s="767"/>
      <c r="CX69" s="164"/>
      <c r="CY69" s="245" t="str">
        <f>IF(CX65=1,IF(CX69="",CX67*CY68,par!CV52),IF(CX69="",InpReq,CX69))</f>
        <v>Please enter required information</v>
      </c>
      <c r="CZ69" s="641">
        <f>par!DA141</f>
        <v>0</v>
      </c>
      <c r="DA69" s="767"/>
      <c r="DB69" s="164"/>
      <c r="DC69" s="245" t="str">
        <f>IF(DB65=1,IF(DB69="",DB67*DC68,par!CZ52),IF(DB69="",InpReq,DB69))</f>
        <v>Please enter required information</v>
      </c>
      <c r="DD69" s="641">
        <f>par!DE141</f>
        <v>0</v>
      </c>
      <c r="DE69" s="767"/>
      <c r="DF69" s="164"/>
      <c r="DG69" s="245" t="str">
        <f>IF(DF65=1,IF(DF69="",DF67*DG68,par!DD52),IF(DF69="",InpReq,DF69))</f>
        <v>Please enter required information</v>
      </c>
      <c r="DH69" s="641">
        <f>par!DI141</f>
        <v>0</v>
      </c>
      <c r="DI69" s="767"/>
      <c r="DJ69" s="164"/>
      <c r="DK69" s="245" t="str">
        <f>IF(DJ65=1,IF(DJ69="",DJ67*DK68,par!DH52),IF(DJ69="",InpReq,DJ69))</f>
        <v>Please enter required information</v>
      </c>
      <c r="DL69" s="641">
        <f>par!DM141</f>
        <v>0</v>
      </c>
      <c r="DM69" s="767"/>
      <c r="DN69" s="164"/>
      <c r="DO69" s="245" t="str">
        <f>IF(DN65=1,IF(DN69="",DN67*DO68,par!DL52),IF(DN69="",InpReq,DN69))</f>
        <v>Please enter required information</v>
      </c>
      <c r="DP69" s="641">
        <f>par!DQ141</f>
        <v>0</v>
      </c>
      <c r="DQ69" s="767"/>
      <c r="DR69" s="164"/>
      <c r="DS69" s="245" t="str">
        <f>IF(DR65=1,IF(DR69="",DR67*DS68,par!DP52),IF(DR69="",InpReq,DR69))</f>
        <v>Please enter required information</v>
      </c>
      <c r="DT69" s="641">
        <f>par!DU141</f>
        <v>0</v>
      </c>
      <c r="DU69" s="767"/>
      <c r="DV69" s="164"/>
      <c r="DW69" s="245" t="str">
        <f>IF(DV65=1,IF(DV69="",DV67*DW68,par!DT52),IF(DV69="",InpReq,DV69))</f>
        <v>Please enter required information</v>
      </c>
      <c r="DX69" s="641">
        <f>par!DY141</f>
        <v>0</v>
      </c>
      <c r="DY69" s="767"/>
      <c r="DZ69" s="164"/>
      <c r="EA69" s="245" t="str">
        <f>IF(DZ65=1,IF(DZ69="",DZ67*EA68,par!DX52),IF(DZ69="",InpReq,DZ69))</f>
        <v>Please enter required information</v>
      </c>
      <c r="EB69" s="641">
        <f>par!EC141</f>
        <v>0</v>
      </c>
      <c r="EC69" s="767"/>
      <c r="ED69" s="164"/>
      <c r="EE69" s="245" t="str">
        <f>IF(ED65=1,IF(ED69="",ED67*EE68,par!EB52),IF(ED69="",InpReq,ED69))</f>
        <v>Please enter required information</v>
      </c>
      <c r="EF69" s="641">
        <f>par!EG141</f>
        <v>0</v>
      </c>
      <c r="EG69" s="767"/>
      <c r="EH69" s="164"/>
      <c r="EI69" s="245" t="str">
        <f>IF(EH65=1,IF(EH69="",EH67*EI68,par!EF52),IF(EH69="",InpReq,EH69))</f>
        <v>Please enter required information</v>
      </c>
      <c r="EJ69" s="641">
        <f>par!EK141</f>
        <v>0</v>
      </c>
      <c r="EK69" s="767"/>
      <c r="EL69" s="164"/>
      <c r="EM69" s="245" t="str">
        <f>IF(EL65=1,IF(EL69="",EL67*EM68,par!EJ52),IF(EL69="",InpReq,EL69))</f>
        <v>Please enter required information</v>
      </c>
      <c r="EN69" s="641">
        <f>par!EO141</f>
        <v>0</v>
      </c>
      <c r="EO69" s="767"/>
      <c r="EP69" s="164"/>
      <c r="EQ69" s="245" t="str">
        <f>IF(EP65=1,IF(EP69="",EP67*EQ68,par!EN52),IF(EP69="",InpReq,EP69))</f>
        <v>Please enter required information</v>
      </c>
      <c r="ER69" s="641">
        <f>par!ES141</f>
        <v>0</v>
      </c>
      <c r="ES69" s="767"/>
      <c r="ET69" s="164"/>
      <c r="EU69" s="245" t="str">
        <f>IF(ET65=1,IF(ET69="",ET67*EU68,par!ER52),IF(ET69="",InpReq,ET69))</f>
        <v>Please enter required information</v>
      </c>
      <c r="EV69" s="641">
        <f>par!EW141</f>
        <v>0</v>
      </c>
      <c r="EW69" s="767"/>
      <c r="EX69" s="164"/>
      <c r="EY69" s="245" t="str">
        <f>IF(EX65=1,IF(EX69="",EX67*EY68,par!EV52),IF(EX69="",InpReq,EX69))</f>
        <v>Please enter required information</v>
      </c>
      <c r="EZ69" s="641">
        <f>par!FA141</f>
        <v>0</v>
      </c>
      <c r="FA69" s="767"/>
      <c r="FB69" s="164"/>
      <c r="FC69" s="245" t="str">
        <f>IF(FB65=1,IF(FB69="",FB67*FC68,par!EZ52),IF(FB69="",InpReq,FB69))</f>
        <v>Please enter required information</v>
      </c>
      <c r="FD69" s="641">
        <f>par!FE141</f>
        <v>0</v>
      </c>
      <c r="FE69" s="767"/>
      <c r="FF69" s="164"/>
      <c r="FG69" s="245" t="str">
        <f>IF(FF65=1,IF(FF69="",FF67*FG68,par!FD52),IF(FF69="",InpReq,FF69))</f>
        <v>Please enter required information</v>
      </c>
      <c r="FH69" s="641">
        <f>par!FI141</f>
        <v>0</v>
      </c>
      <c r="FI69" s="767"/>
      <c r="FJ69" s="164"/>
      <c r="FK69" s="245" t="str">
        <f>IF(FJ65=1,IF(FJ69="",FJ67*FK68,par!FH52),IF(FJ69="",InpReq,FJ69))</f>
        <v>Please enter required information</v>
      </c>
      <c r="FL69" s="641">
        <f>par!FM141</f>
        <v>0</v>
      </c>
      <c r="FM69" s="767"/>
      <c r="FN69" s="164"/>
      <c r="FO69" s="245" t="str">
        <f>IF(FN65=1,IF(FN69="",FN67*FO68,par!FL52),IF(FN69="",InpReq,FN69))</f>
        <v>Please enter required information</v>
      </c>
      <c r="FP69" s="641">
        <f>par!FQ141</f>
        <v>0</v>
      </c>
      <c r="FQ69" s="767"/>
      <c r="FR69" s="164"/>
      <c r="FS69" s="245" t="str">
        <f>IF(FR65=1,IF(FR69="",FR67*FS68,par!FP52),IF(FR69="",InpReq,FR69))</f>
        <v>Please enter required information</v>
      </c>
      <c r="FT69" s="641">
        <f>par!FU141</f>
        <v>0</v>
      </c>
      <c r="FU69" s="767"/>
      <c r="FV69" s="164"/>
      <c r="FW69" s="245" t="str">
        <f>IF(FV65=1,IF(FV69="",FV67*FW68,par!FT52),IF(FV69="",InpReq,FV69))</f>
        <v>Please enter required information</v>
      </c>
      <c r="FX69" s="641">
        <f>par!FY141</f>
        <v>0</v>
      </c>
      <c r="FY69" s="767"/>
      <c r="FZ69" s="164"/>
      <c r="GA69" s="245" t="str">
        <f>IF(FZ65=1,IF(FZ69="",FZ67*GA68,par!FX52),IF(FZ69="",InpReq,FZ69))</f>
        <v>Please enter required information</v>
      </c>
      <c r="GB69" s="641">
        <f>par!GC141</f>
        <v>0</v>
      </c>
      <c r="GC69" s="767"/>
      <c r="GD69" s="164"/>
      <c r="GE69" s="245" t="str">
        <f>IF(GD65=1,IF(GD69="",GD67*GE68,par!GB52),IF(GD69="",InpReq,GD69))</f>
        <v>Please enter required information</v>
      </c>
      <c r="GF69" s="641">
        <f>par!GG141</f>
        <v>0</v>
      </c>
      <c r="GG69" s="767"/>
      <c r="GH69" s="164"/>
      <c r="GI69" s="245" t="str">
        <f>IF(GH65=1,IF(GH69="",GH67*GI68,par!GF52),IF(GH69="",InpReq,GH69))</f>
        <v>Please enter required information</v>
      </c>
      <c r="GJ69" s="641">
        <f>par!GK141</f>
        <v>0</v>
      </c>
      <c r="GK69" s="767"/>
      <c r="GL69" s="164"/>
      <c r="GM69" s="245" t="str">
        <f>IF(GL65=1,IF(GL69="",GL67*GM68,par!GJ52),IF(GL69="",InpReq,GL69))</f>
        <v>Please enter required information</v>
      </c>
      <c r="GN69" s="641">
        <f>par!GO141</f>
        <v>0</v>
      </c>
      <c r="GO69" s="767"/>
      <c r="GP69" s="164"/>
      <c r="GQ69" s="245" t="str">
        <f>IF(GP65=1,IF(GP69="",GP67*GQ68,par!GN52),IF(GP69="",InpReq,GP69))</f>
        <v>Please enter required information</v>
      </c>
      <c r="GR69" s="641">
        <f>par!GS141</f>
        <v>0</v>
      </c>
      <c r="GS69" s="767"/>
      <c r="GT69" s="164"/>
      <c r="GU69" s="245" t="str">
        <f>IF(GT65=1,IF(GT69="",GT67*GU68,par!GR52),IF(GT69="",InpReq,GT69))</f>
        <v>Please enter required information</v>
      </c>
      <c r="GV69" s="641">
        <f>par!GW141</f>
        <v>0</v>
      </c>
      <c r="GW69" s="767"/>
      <c r="GX69" s="164"/>
      <c r="GY69" s="245" t="str">
        <f>IF(GX65=1,IF(GX69="",GX67*GY68,par!GV52),IF(GX69="",InpReq,GX69))</f>
        <v>Please enter required information</v>
      </c>
      <c r="GZ69" s="641">
        <f>par!HA141</f>
        <v>0</v>
      </c>
      <c r="HA69" s="767"/>
      <c r="HB69" s="164"/>
      <c r="HC69" s="245" t="str">
        <f>IF(HB65=1,IF(HB69="",HB67*HC68,par!GZ52),IF(HB69="",InpReq,HB69))</f>
        <v>Please enter required information</v>
      </c>
      <c r="HD69" s="641">
        <f>par!HE141</f>
        <v>0</v>
      </c>
      <c r="HE69" s="767"/>
      <c r="HF69" s="164"/>
      <c r="HG69" s="245" t="str">
        <f>IF(HF65=1,IF(HF69="",HF67*HG68,par!HD52),IF(HF69="",InpReq,HF69))</f>
        <v>Please enter required information</v>
      </c>
      <c r="HH69" s="641">
        <f>par!HI141</f>
        <v>0</v>
      </c>
      <c r="HI69" s="767"/>
      <c r="HJ69" s="164"/>
      <c r="HK69" s="245" t="str">
        <f>IF(HJ65=1,IF(HJ69="",HJ67*HK68,par!HH52),IF(HJ69="",InpReq,HJ69))</f>
        <v>Please enter required information</v>
      </c>
      <c r="HL69" s="641">
        <f>par!HM141</f>
        <v>0</v>
      </c>
      <c r="HM69" s="767"/>
      <c r="HN69" s="164"/>
      <c r="HO69" s="245" t="str">
        <f>IF(HN65=1,IF(HN69="",HN67*HO68,par!HL52),IF(HN69="",InpReq,HN69))</f>
        <v>Please enter required information</v>
      </c>
      <c r="HP69" s="641">
        <f>par!HQ141</f>
        <v>0</v>
      </c>
      <c r="HQ69" s="767"/>
      <c r="HR69" s="164"/>
      <c r="HS69" s="245" t="str">
        <f>IF(HR65=1,IF(HR69="",HR67*HS68,par!HP52),IF(HR69="",InpReq,HR69))</f>
        <v>Please enter required information</v>
      </c>
      <c r="HT69" s="641">
        <f>par!HU141</f>
        <v>0</v>
      </c>
      <c r="HU69" s="767"/>
      <c r="HV69" s="164"/>
      <c r="HW69" s="245" t="str">
        <f>IF(HV65=1,IF(HV69="",HV67*HW68,par!HT52),IF(HV69="",InpReq,HV69))</f>
        <v>Please enter required information</v>
      </c>
      <c r="HX69" s="641">
        <f>par!HY141</f>
        <v>0</v>
      </c>
      <c r="HY69" s="767"/>
      <c r="HZ69" s="164"/>
      <c r="IA69" s="245" t="str">
        <f>IF(HZ65=1,IF(HZ69="",HZ67*IA68,par!HX52),IF(HZ69="",InpReq,HZ69))</f>
        <v>Please enter required information</v>
      </c>
      <c r="IB69" s="641">
        <f>par!IC141</f>
        <v>0</v>
      </c>
      <c r="IC69" s="767"/>
      <c r="ID69" s="164"/>
      <c r="IE69" s="245" t="str">
        <f>IF(ID65=1,IF(ID69="",ID67*IE68,par!IB52),IF(ID69="",InpReq,ID69))</f>
        <v>Please enter required information</v>
      </c>
      <c r="IF69" s="641">
        <f>par!IG141</f>
        <v>0</v>
      </c>
      <c r="IG69" s="767"/>
      <c r="IH69" s="164"/>
      <c r="II69" s="245" t="str">
        <f>IF(IH65=1,IF(IH69="",IH67*II68,par!IF52),IF(IH69="",InpReq,IH69))</f>
        <v>Please enter required information</v>
      </c>
      <c r="IJ69" s="641">
        <f>par!IK141</f>
        <v>0</v>
      </c>
      <c r="IK69" s="767"/>
      <c r="IL69" s="164"/>
      <c r="IM69" s="245" t="str">
        <f>IF(IL65=1,IF(IL69="",IL67*IM68,par!IJ52),IF(IL69="",InpReq,IL69))</f>
        <v>Please enter required information</v>
      </c>
      <c r="IN69" s="641">
        <f>par!IO141</f>
        <v>0</v>
      </c>
      <c r="IO69" s="767"/>
      <c r="IP69" s="164"/>
      <c r="IQ69" s="245" t="str">
        <f>IF(IP65=1,IF(IP69="",IP67*IQ68,par!IN52),IF(IP69="",InpReq,IP69))</f>
        <v>Please enter required information</v>
      </c>
      <c r="IR69" s="641">
        <f>par!IS141</f>
        <v>0</v>
      </c>
      <c r="IS69" s="767"/>
      <c r="IT69" s="164"/>
      <c r="IU69" s="245" t="str">
        <f>IF(IT65=1,IF(IT69="",IT67*IU68,par!IR52),IF(IT69="",InpReq,IT69))</f>
        <v>Please enter required information</v>
      </c>
      <c r="IV69" s="641" t="e">
        <f>par!#REF!</f>
        <v>#REF!</v>
      </c>
      <c r="IW69" s="767"/>
      <c r="IX69" s="164"/>
      <c r="IY69" s="245" t="str">
        <f>IF(IX65=1,IF(IX69="",IX67*IY68,par!IV52),IF(IX69="",InpReq,IX69))</f>
        <v>Please enter required information</v>
      </c>
    </row>
    <row r="70" spans="2:259" ht="30.15" hidden="1" customHeight="1" x14ac:dyDescent="0.35">
      <c r="F70" s="420"/>
      <c r="G70" s="394"/>
      <c r="H70" s="641">
        <f>IF($D$5&lt;2011,par!H142,par!I142)</f>
        <v>0</v>
      </c>
      <c r="I70" s="767"/>
      <c r="J70" s="164"/>
      <c r="K70" s="247" t="str">
        <f>IF(J64&lt;2011,IF(J70="","",PlseDel),IF(J65=1,IF(J74="",IF(J70="",par!H59,J70),IF(J70="","",par!$D54)),IF(J70="","",par!H53)))</f>
        <v/>
      </c>
      <c r="L70" s="641">
        <f>IF($D$5&lt;2011,par!L142,par!M142)</f>
        <v>0</v>
      </c>
      <c r="M70" s="767"/>
      <c r="N70" s="164"/>
      <c r="O70" s="247" t="str">
        <f>IF(N64&lt;2011,IF(N70="","",PlseDel),IF(N65=1,IF(N74="",IF(N70="",par!L59,N70),IF(N70="","",par!$D54)),IF(N70="","",par!L53)))</f>
        <v/>
      </c>
      <c r="P70" s="641">
        <f>IF($D$5&lt;2011,par!P142,par!Q142)</f>
        <v>0</v>
      </c>
      <c r="Q70" s="767"/>
      <c r="R70" s="164"/>
      <c r="S70" s="247" t="str">
        <f>IF(R64&lt;2011,IF(R70="","",PlseDel),IF(R65=1,IF(R74="",IF(R70="",par!P59,R70),IF(R70="","",par!$D54)),IF(R70="","",par!P53)))</f>
        <v/>
      </c>
      <c r="T70" s="641">
        <f>IF($D$5&lt;2011,par!T142,par!U142)</f>
        <v>0</v>
      </c>
      <c r="U70" s="767"/>
      <c r="V70" s="164"/>
      <c r="W70" s="247" t="str">
        <f>IF(V64&lt;2011,IF(V70="","",PlseDel),IF(V65=1,IF(V74="",IF(V70="",par!T59,V70),IF(V70="","",par!$D54)),IF(V70="","",par!T53)))</f>
        <v/>
      </c>
      <c r="X70" s="641">
        <f>IF($D$5&lt;2011,par!X142,par!Y142)</f>
        <v>0</v>
      </c>
      <c r="Y70" s="767"/>
      <c r="Z70" s="164"/>
      <c r="AA70" s="247" t="str">
        <f>IF(Z64&lt;2011,IF(Z70="","",PlseDel),IF(Z65=1,IF(Z74="",IF(Z70="",par!X59,Z70),IF(Z70="","",par!$D54)),IF(Z70="","",par!X53)))</f>
        <v/>
      </c>
      <c r="AB70" s="641">
        <f>IF($D$5&lt;2011,par!AB142,par!AC142)</f>
        <v>0</v>
      </c>
      <c r="AC70" s="767"/>
      <c r="AD70" s="164"/>
      <c r="AE70" s="247" t="str">
        <f>IF(AD64&lt;2011,IF(AD70="","",PlseDel),IF(AD65=1,IF(AD74="",IF(AD70="",par!AB59,AD70),IF(AD70="","",par!$D54)),IF(AD70="","",par!AB53)))</f>
        <v/>
      </c>
      <c r="AF70" s="641">
        <f>IF($D$5&lt;2011,par!AF142,par!AG142)</f>
        <v>0</v>
      </c>
      <c r="AG70" s="767"/>
      <c r="AH70" s="164"/>
      <c r="AI70" s="247" t="str">
        <f>IF(AH64&lt;2011,IF(AH70="","",PlseDel),IF(AH65=1,IF(AH74="",IF(AH70="",par!AF59,AH70),IF(AH70="","",par!$D54)),IF(AH70="","",par!AF53)))</f>
        <v/>
      </c>
      <c r="AJ70" s="641">
        <f>IF($D$5&lt;2011,par!AJ142,par!AK142)</f>
        <v>0</v>
      </c>
      <c r="AK70" s="767"/>
      <c r="AL70" s="164"/>
      <c r="AM70" s="247" t="str">
        <f>IF(AL64&lt;2011,IF(AL70="","",PlseDel),IF(AL65=1,IF(AL74="",IF(AL70="",par!AJ59,AL70),IF(AL70="","",par!$D54)),IF(AL70="","",par!AJ53)))</f>
        <v/>
      </c>
      <c r="AN70" s="641">
        <f>IF($D$5&lt;2011,par!AN142,par!AO142)</f>
        <v>0</v>
      </c>
      <c r="AO70" s="767"/>
      <c r="AP70" s="164"/>
      <c r="AQ70" s="247" t="str">
        <f>IF(AP64&lt;2011,IF(AP70="","",PlseDel),IF(AP65=1,IF(AP74="",IF(AP70="",par!AN59,AP70),IF(AP70="","",par!$D54)),IF(AP70="","",par!AN53)))</f>
        <v/>
      </c>
      <c r="AR70" s="641">
        <f>IF($D$5&lt;2011,par!AR142,par!AS142)</f>
        <v>0</v>
      </c>
      <c r="AS70" s="767"/>
      <c r="AT70" s="164"/>
      <c r="AU70" s="247" t="str">
        <f>IF(AT64&lt;2011,IF(AT70="","",PlseDel),IF(AT65=1,IF(AT74="",IF(AT70="",par!AR59,AT70),IF(AT70="","",par!$D54)),IF(AT70="","",par!AR53)))</f>
        <v/>
      </c>
      <c r="AV70" s="641">
        <f>IF($D$5&lt;2011,par!AV142,par!AW142)</f>
        <v>0</v>
      </c>
      <c r="AW70" s="767"/>
      <c r="AX70" s="164"/>
      <c r="AY70" s="247" t="str">
        <f>IF(AX64&lt;2011,IF(AX70="","",PlseDel),IF(AX65=1,IF(AX74="",IF(AX70="",par!AV59,AX70),IF(AX70="","",par!$D54)),IF(AX70="","",par!AV53)))</f>
        <v/>
      </c>
      <c r="AZ70" s="641">
        <f>IF($D$5&lt;2011,par!AZ142,par!BA142)</f>
        <v>0</v>
      </c>
      <c r="BA70" s="767"/>
      <c r="BB70" s="164"/>
      <c r="BC70" s="247" t="str">
        <f>IF(BB64&lt;2011,IF(BB70="","",PlseDel),IF(BB65=1,IF(BB74="",IF(BB70="",par!AZ59,BB70),IF(BB70="","",par!$D54)),IF(BB70="","",par!AZ53)))</f>
        <v/>
      </c>
      <c r="BD70" s="641">
        <f>IF($D$5&lt;2011,par!BD142,par!BE142)</f>
        <v>0</v>
      </c>
      <c r="BE70" s="767"/>
      <c r="BF70" s="164"/>
      <c r="BG70" s="247" t="str">
        <f>IF(BF64&lt;2011,IF(BF70="","",PlseDel),IF(BF65=1,IF(BF74="",IF(BF70="",par!BD59,BF70),IF(BF70="","",par!$D54)),IF(BF70="","",par!BD53)))</f>
        <v/>
      </c>
      <c r="BH70" s="641">
        <f>IF($D$5&lt;2011,par!BH142,par!BI142)</f>
        <v>0</v>
      </c>
      <c r="BI70" s="767"/>
      <c r="BJ70" s="164"/>
      <c r="BK70" s="247" t="str">
        <f>IF(BJ64&lt;2011,IF(BJ70="","",PlseDel),IF(BJ65=1,IF(BJ74="",IF(BJ70="",par!BH59,BJ70),IF(BJ70="","",par!$D54)),IF(BJ70="","",par!BH53)))</f>
        <v/>
      </c>
      <c r="BL70" s="641">
        <f>IF($D$5&lt;2011,par!BL142,par!BM142)</f>
        <v>0</v>
      </c>
      <c r="BM70" s="767"/>
      <c r="BN70" s="164"/>
      <c r="BO70" s="247" t="str">
        <f>IF(BN64&lt;2011,IF(BN70="","",PlseDel),IF(BN65=1,IF(BN74="",IF(BN70="",par!BL59,BN70),IF(BN70="","",par!$D54)),IF(BN70="","",par!BL53)))</f>
        <v/>
      </c>
      <c r="BP70" s="641">
        <f>IF($D$5&lt;2011,par!BP142,par!BQ142)</f>
        <v>0</v>
      </c>
      <c r="BQ70" s="767"/>
      <c r="BR70" s="164"/>
      <c r="BS70" s="247" t="str">
        <f>IF(BR64&lt;2011,IF(BR70="","",PlseDel),IF(BR65=1,IF(BR74="",IF(BR70="",par!BP59,BR70),IF(BR70="","",par!$D54)),IF(BR70="","",par!BP53)))</f>
        <v/>
      </c>
      <c r="BT70" s="641">
        <f>IF($D$5&lt;2011,par!BT142,par!BU142)</f>
        <v>0</v>
      </c>
      <c r="BU70" s="767"/>
      <c r="BV70" s="164"/>
      <c r="BW70" s="247" t="str">
        <f>IF(BV64&lt;2011,IF(BV70="","",PlseDel),IF(BV65=1,IF(BV74="",IF(BV70="",par!BT59,BV70),IF(BV70="","",par!$D54)),IF(BV70="","",par!BT53)))</f>
        <v/>
      </c>
      <c r="BX70" s="641">
        <f>IF($D$5&lt;2011,par!BX142,par!BY142)</f>
        <v>0</v>
      </c>
      <c r="BY70" s="767"/>
      <c r="BZ70" s="164"/>
      <c r="CA70" s="247" t="str">
        <f>IF(BZ64&lt;2011,IF(BZ70="","",PlseDel),IF(BZ65=1,IF(BZ74="",IF(BZ70="",par!BX59,BZ70),IF(BZ70="","",par!$D54)),IF(BZ70="","",par!BX53)))</f>
        <v/>
      </c>
      <c r="CB70" s="641">
        <f>IF($D$5&lt;2011,par!CB142,par!CC142)</f>
        <v>0</v>
      </c>
      <c r="CC70" s="767"/>
      <c r="CD70" s="164"/>
      <c r="CE70" s="247" t="str">
        <f>IF(CD64&lt;2011,IF(CD70="","",PlseDel),IF(CD65=1,IF(CD74="",IF(CD70="",par!CB59,CD70),IF(CD70="","",par!$D54)),IF(CD70="","",par!CB53)))</f>
        <v/>
      </c>
      <c r="CF70" s="641">
        <f>IF($D$5&lt;2011,par!CF142,par!CG142)</f>
        <v>0</v>
      </c>
      <c r="CG70" s="767"/>
      <c r="CH70" s="164"/>
      <c r="CI70" s="247" t="str">
        <f>IF(CH64&lt;2011,IF(CH70="","",PlseDel),IF(CH65=1,IF(CH74="",IF(CH70="",par!CF59,CH70),IF(CH70="","",par!$D54)),IF(CH70="","",par!CF53)))</f>
        <v/>
      </c>
      <c r="CJ70" s="641">
        <f>IF($D$5&lt;2011,par!CJ142,par!CK142)</f>
        <v>0</v>
      </c>
      <c r="CK70" s="767"/>
      <c r="CL70" s="164"/>
      <c r="CM70" s="247" t="str">
        <f>IF(CL64&lt;2011,IF(CL70="","",PlseDel),IF(CL65=1,IF(CL74="",IF(CL70="",par!CJ59,CL70),IF(CL70="","",par!$D54)),IF(CL70="","",par!CJ53)))</f>
        <v/>
      </c>
      <c r="CN70" s="641">
        <f>IF($D$5&lt;2011,par!CN142,par!CO142)</f>
        <v>0</v>
      </c>
      <c r="CO70" s="767"/>
      <c r="CP70" s="164"/>
      <c r="CQ70" s="247" t="str">
        <f>IF(CP64&lt;2011,IF(CP70="","",PlseDel),IF(CP65=1,IF(CP74="",IF(CP70="",par!CN59,CP70),IF(CP70="","",par!$D54)),IF(CP70="","",par!CN53)))</f>
        <v/>
      </c>
      <c r="CR70" s="641">
        <f>IF($D$5&lt;2011,par!CR142,par!CS142)</f>
        <v>0</v>
      </c>
      <c r="CS70" s="767"/>
      <c r="CT70" s="164"/>
      <c r="CU70" s="247" t="str">
        <f>IF(CT64&lt;2011,IF(CT70="","",PlseDel),IF(CT65=1,IF(CT74="",IF(CT70="",par!CR59,CT70),IF(CT70="","",par!$D54)),IF(CT70="","",par!CR53)))</f>
        <v/>
      </c>
      <c r="CV70" s="641">
        <f>IF($D$5&lt;2011,par!CV142,par!CW142)</f>
        <v>0</v>
      </c>
      <c r="CW70" s="767"/>
      <c r="CX70" s="164"/>
      <c r="CY70" s="247" t="str">
        <f>IF(CX64&lt;2011,IF(CX70="","",PlseDel),IF(CX65=1,IF(CX74="",IF(CX70="",par!CV59,CX70),IF(CX70="","",par!$D54)),IF(CX70="","",par!CV53)))</f>
        <v/>
      </c>
      <c r="CZ70" s="641">
        <f>IF($D$5&lt;2011,par!CZ142,par!DA142)</f>
        <v>0</v>
      </c>
      <c r="DA70" s="767"/>
      <c r="DB70" s="164"/>
      <c r="DC70" s="247" t="str">
        <f>IF(DB64&lt;2011,IF(DB70="","",PlseDel),IF(DB65=1,IF(DB74="",IF(DB70="",par!CZ59,DB70),IF(DB70="","",par!$D54)),IF(DB70="","",par!CZ53)))</f>
        <v/>
      </c>
      <c r="DD70" s="641">
        <f>IF($D$5&lt;2011,par!DD142,par!DE142)</f>
        <v>0</v>
      </c>
      <c r="DE70" s="767"/>
      <c r="DF70" s="164"/>
      <c r="DG70" s="247" t="str">
        <f>IF(DF64&lt;2011,IF(DF70="","",PlseDel),IF(DF65=1,IF(DF74="",IF(DF70="",par!DD59,DF70),IF(DF70="","",par!$D54)),IF(DF70="","",par!DD53)))</f>
        <v/>
      </c>
      <c r="DH70" s="641">
        <f>IF($D$5&lt;2011,par!DH142,par!DI142)</f>
        <v>0</v>
      </c>
      <c r="DI70" s="767"/>
      <c r="DJ70" s="164"/>
      <c r="DK70" s="247" t="str">
        <f>IF(DJ64&lt;2011,IF(DJ70="","",PlseDel),IF(DJ65=1,IF(DJ74="",IF(DJ70="",par!DH59,DJ70),IF(DJ70="","",par!$D54)),IF(DJ70="","",par!DH53)))</f>
        <v/>
      </c>
      <c r="DL70" s="641">
        <f>IF($D$5&lt;2011,par!DL142,par!DM142)</f>
        <v>0</v>
      </c>
      <c r="DM70" s="767"/>
      <c r="DN70" s="164"/>
      <c r="DO70" s="247" t="str">
        <f>IF(DN64&lt;2011,IF(DN70="","",PlseDel),IF(DN65=1,IF(DN74="",IF(DN70="",par!DL59,DN70),IF(DN70="","",par!$D54)),IF(DN70="","",par!DL53)))</f>
        <v/>
      </c>
      <c r="DP70" s="641">
        <f>IF($D$5&lt;2011,par!DP142,par!DQ142)</f>
        <v>0</v>
      </c>
      <c r="DQ70" s="767"/>
      <c r="DR70" s="164"/>
      <c r="DS70" s="247" t="str">
        <f>IF(DR64&lt;2011,IF(DR70="","",PlseDel),IF(DR65=1,IF(DR74="",IF(DR70="",par!DP59,DR70),IF(DR70="","",par!$D54)),IF(DR70="","",par!DP53)))</f>
        <v/>
      </c>
      <c r="DT70" s="641">
        <f>IF($D$5&lt;2011,par!DT142,par!DU142)</f>
        <v>0</v>
      </c>
      <c r="DU70" s="767"/>
      <c r="DV70" s="164"/>
      <c r="DW70" s="247" t="str">
        <f>IF(DV64&lt;2011,IF(DV70="","",PlseDel),IF(DV65=1,IF(DV74="",IF(DV70="",par!DT59,DV70),IF(DV70="","",par!$D54)),IF(DV70="","",par!DT53)))</f>
        <v/>
      </c>
      <c r="DX70" s="641">
        <f>IF($D$5&lt;2011,par!DX142,par!DY142)</f>
        <v>0</v>
      </c>
      <c r="DY70" s="767"/>
      <c r="DZ70" s="164"/>
      <c r="EA70" s="247" t="str">
        <f>IF(DZ64&lt;2011,IF(DZ70="","",PlseDel),IF(DZ65=1,IF(DZ74="",IF(DZ70="",par!DX59,DZ70),IF(DZ70="","",par!$D54)),IF(DZ70="","",par!DX53)))</f>
        <v/>
      </c>
      <c r="EB70" s="641">
        <f>IF($D$5&lt;2011,par!EB142,par!EC142)</f>
        <v>0</v>
      </c>
      <c r="EC70" s="767"/>
      <c r="ED70" s="164"/>
      <c r="EE70" s="247" t="str">
        <f>IF(ED64&lt;2011,IF(ED70="","",PlseDel),IF(ED65=1,IF(ED74="",IF(ED70="",par!EB59,ED70),IF(ED70="","",par!$D54)),IF(ED70="","",par!EB53)))</f>
        <v/>
      </c>
      <c r="EF70" s="641">
        <f>IF($D$5&lt;2011,par!EF142,par!EG142)</f>
        <v>0</v>
      </c>
      <c r="EG70" s="767"/>
      <c r="EH70" s="164"/>
      <c r="EI70" s="247" t="str">
        <f>IF(EH64&lt;2011,IF(EH70="","",PlseDel),IF(EH65=1,IF(EH74="",IF(EH70="",par!EF59,EH70),IF(EH70="","",par!$D54)),IF(EH70="","",par!EF53)))</f>
        <v/>
      </c>
      <c r="EJ70" s="641">
        <f>IF($D$5&lt;2011,par!EJ142,par!EK142)</f>
        <v>0</v>
      </c>
      <c r="EK70" s="767"/>
      <c r="EL70" s="164"/>
      <c r="EM70" s="247" t="str">
        <f>IF(EL64&lt;2011,IF(EL70="","",PlseDel),IF(EL65=1,IF(EL74="",IF(EL70="",par!EJ59,EL70),IF(EL70="","",par!$D54)),IF(EL70="","",par!EJ53)))</f>
        <v/>
      </c>
      <c r="EN70" s="641">
        <f>IF($D$5&lt;2011,par!EN142,par!EO142)</f>
        <v>0</v>
      </c>
      <c r="EO70" s="767"/>
      <c r="EP70" s="164"/>
      <c r="EQ70" s="247" t="str">
        <f>IF(EP64&lt;2011,IF(EP70="","",PlseDel),IF(EP65=1,IF(EP74="",IF(EP70="",par!EN59,EP70),IF(EP70="","",par!$D54)),IF(EP70="","",par!EN53)))</f>
        <v/>
      </c>
      <c r="ER70" s="641">
        <f>IF($D$5&lt;2011,par!ER142,par!ES142)</f>
        <v>0</v>
      </c>
      <c r="ES70" s="767"/>
      <c r="ET70" s="164"/>
      <c r="EU70" s="247" t="str">
        <f>IF(ET64&lt;2011,IF(ET70="","",PlseDel),IF(ET65=1,IF(ET74="",IF(ET70="",par!ER59,ET70),IF(ET70="","",par!$D54)),IF(ET70="","",par!ER53)))</f>
        <v/>
      </c>
      <c r="EV70" s="641">
        <f>IF($D$5&lt;2011,par!EV142,par!EW142)</f>
        <v>0</v>
      </c>
      <c r="EW70" s="767"/>
      <c r="EX70" s="164"/>
      <c r="EY70" s="247" t="str">
        <f>IF(EX64&lt;2011,IF(EX70="","",PlseDel),IF(EX65=1,IF(EX74="",IF(EX70="",par!EV59,EX70),IF(EX70="","",par!$D54)),IF(EX70="","",par!EV53)))</f>
        <v/>
      </c>
      <c r="EZ70" s="641">
        <f>IF($D$5&lt;2011,par!EZ142,par!FA142)</f>
        <v>0</v>
      </c>
      <c r="FA70" s="767"/>
      <c r="FB70" s="164"/>
      <c r="FC70" s="247" t="str">
        <f>IF(FB64&lt;2011,IF(FB70="","",PlseDel),IF(FB65=1,IF(FB74="",IF(FB70="",par!EZ59,FB70),IF(FB70="","",par!$D54)),IF(FB70="","",par!EZ53)))</f>
        <v/>
      </c>
      <c r="FD70" s="641">
        <f>IF($D$5&lt;2011,par!FD142,par!FE142)</f>
        <v>0</v>
      </c>
      <c r="FE70" s="767"/>
      <c r="FF70" s="164"/>
      <c r="FG70" s="247" t="str">
        <f>IF(FF64&lt;2011,IF(FF70="","",PlseDel),IF(FF65=1,IF(FF74="",IF(FF70="",par!FD59,FF70),IF(FF70="","",par!$D54)),IF(FF70="","",par!FD53)))</f>
        <v/>
      </c>
      <c r="FH70" s="641">
        <f>IF($D$5&lt;2011,par!FH142,par!FI142)</f>
        <v>0</v>
      </c>
      <c r="FI70" s="767"/>
      <c r="FJ70" s="164"/>
      <c r="FK70" s="247" t="str">
        <f>IF(FJ64&lt;2011,IF(FJ70="","",PlseDel),IF(FJ65=1,IF(FJ74="",IF(FJ70="",par!FH59,FJ70),IF(FJ70="","",par!$D54)),IF(FJ70="","",par!FH53)))</f>
        <v/>
      </c>
      <c r="FL70" s="641">
        <f>IF($D$5&lt;2011,par!FL142,par!FM142)</f>
        <v>0</v>
      </c>
      <c r="FM70" s="767"/>
      <c r="FN70" s="164"/>
      <c r="FO70" s="247" t="str">
        <f>IF(FN64&lt;2011,IF(FN70="","",PlseDel),IF(FN65=1,IF(FN74="",IF(FN70="",par!FL59,FN70),IF(FN70="","",par!$D54)),IF(FN70="","",par!FL53)))</f>
        <v/>
      </c>
      <c r="FP70" s="641">
        <f>IF($D$5&lt;2011,par!FP142,par!FQ142)</f>
        <v>0</v>
      </c>
      <c r="FQ70" s="767"/>
      <c r="FR70" s="164"/>
      <c r="FS70" s="247" t="str">
        <f>IF(FR64&lt;2011,IF(FR70="","",PlseDel),IF(FR65=1,IF(FR74="",IF(FR70="",par!FP59,FR70),IF(FR70="","",par!$D54)),IF(FR70="","",par!FP53)))</f>
        <v/>
      </c>
      <c r="FT70" s="641">
        <f>IF($D$5&lt;2011,par!FT142,par!FU142)</f>
        <v>0</v>
      </c>
      <c r="FU70" s="767"/>
      <c r="FV70" s="164"/>
      <c r="FW70" s="247" t="str">
        <f>IF(FV64&lt;2011,IF(FV70="","",PlseDel),IF(FV65=1,IF(FV74="",IF(FV70="",par!FT59,FV70),IF(FV70="","",par!$D54)),IF(FV70="","",par!FT53)))</f>
        <v/>
      </c>
      <c r="FX70" s="641">
        <f>IF($D$5&lt;2011,par!FX142,par!FY142)</f>
        <v>0</v>
      </c>
      <c r="FY70" s="767"/>
      <c r="FZ70" s="164"/>
      <c r="GA70" s="247" t="str">
        <f>IF(FZ64&lt;2011,IF(FZ70="","",PlseDel),IF(FZ65=1,IF(FZ74="",IF(FZ70="",par!FX59,FZ70),IF(FZ70="","",par!$D54)),IF(FZ70="","",par!FX53)))</f>
        <v/>
      </c>
      <c r="GB70" s="641">
        <f>IF($D$5&lt;2011,par!GB142,par!GC142)</f>
        <v>0</v>
      </c>
      <c r="GC70" s="767"/>
      <c r="GD70" s="164"/>
      <c r="GE70" s="247" t="str">
        <f>IF(GD64&lt;2011,IF(GD70="","",PlseDel),IF(GD65=1,IF(GD74="",IF(GD70="",par!GB59,GD70),IF(GD70="","",par!$D54)),IF(GD70="","",par!GB53)))</f>
        <v/>
      </c>
      <c r="GF70" s="641">
        <f>IF($D$5&lt;2011,par!GF142,par!GG142)</f>
        <v>0</v>
      </c>
      <c r="GG70" s="767"/>
      <c r="GH70" s="164"/>
      <c r="GI70" s="247" t="str">
        <f>IF(GH64&lt;2011,IF(GH70="","",PlseDel),IF(GH65=1,IF(GH74="",IF(GH70="",par!GF59,GH70),IF(GH70="","",par!$D54)),IF(GH70="","",par!GF53)))</f>
        <v/>
      </c>
      <c r="GJ70" s="641">
        <f>IF($D$5&lt;2011,par!GJ142,par!GK142)</f>
        <v>0</v>
      </c>
      <c r="GK70" s="767"/>
      <c r="GL70" s="164"/>
      <c r="GM70" s="247" t="str">
        <f>IF(GL64&lt;2011,IF(GL70="","",PlseDel),IF(GL65=1,IF(GL74="",IF(GL70="",par!GJ59,GL70),IF(GL70="","",par!$D54)),IF(GL70="","",par!GJ53)))</f>
        <v/>
      </c>
      <c r="GN70" s="641">
        <f>IF($D$5&lt;2011,par!GN142,par!GO142)</f>
        <v>0</v>
      </c>
      <c r="GO70" s="767"/>
      <c r="GP70" s="164"/>
      <c r="GQ70" s="247" t="str">
        <f>IF(GP64&lt;2011,IF(GP70="","",PlseDel),IF(GP65=1,IF(GP74="",IF(GP70="",par!GN59,GP70),IF(GP70="","",par!$D54)),IF(GP70="","",par!GN53)))</f>
        <v/>
      </c>
      <c r="GR70" s="641">
        <f>IF($D$5&lt;2011,par!GR142,par!GS142)</f>
        <v>0</v>
      </c>
      <c r="GS70" s="767"/>
      <c r="GT70" s="164"/>
      <c r="GU70" s="247" t="str">
        <f>IF(GT64&lt;2011,IF(GT70="","",PlseDel),IF(GT65=1,IF(GT74="",IF(GT70="",par!GR59,GT70),IF(GT70="","",par!$D54)),IF(GT70="","",par!GR53)))</f>
        <v/>
      </c>
      <c r="GV70" s="641">
        <f>IF($D$5&lt;2011,par!GV142,par!GW142)</f>
        <v>0</v>
      </c>
      <c r="GW70" s="767"/>
      <c r="GX70" s="164"/>
      <c r="GY70" s="247" t="str">
        <f>IF(GX64&lt;2011,IF(GX70="","",PlseDel),IF(GX65=1,IF(GX74="",IF(GX70="",par!GV59,GX70),IF(GX70="","",par!$D54)),IF(GX70="","",par!GV53)))</f>
        <v/>
      </c>
      <c r="GZ70" s="641">
        <f>IF($D$5&lt;2011,par!GZ142,par!HA142)</f>
        <v>0</v>
      </c>
      <c r="HA70" s="767"/>
      <c r="HB70" s="164"/>
      <c r="HC70" s="247" t="str">
        <f>IF(HB64&lt;2011,IF(HB70="","",PlseDel),IF(HB65=1,IF(HB74="",IF(HB70="",par!GZ59,HB70),IF(HB70="","",par!$D54)),IF(HB70="","",par!GZ53)))</f>
        <v/>
      </c>
      <c r="HD70" s="641">
        <f>IF($D$5&lt;2011,par!HD142,par!HE142)</f>
        <v>0</v>
      </c>
      <c r="HE70" s="767"/>
      <c r="HF70" s="164"/>
      <c r="HG70" s="247" t="str">
        <f>IF(HF64&lt;2011,IF(HF70="","",PlseDel),IF(HF65=1,IF(HF74="",IF(HF70="",par!HD59,HF70),IF(HF70="","",par!$D54)),IF(HF70="","",par!HD53)))</f>
        <v/>
      </c>
      <c r="HH70" s="641">
        <f>IF($D$5&lt;2011,par!HH142,par!HI142)</f>
        <v>0</v>
      </c>
      <c r="HI70" s="767"/>
      <c r="HJ70" s="164"/>
      <c r="HK70" s="247" t="str">
        <f>IF(HJ64&lt;2011,IF(HJ70="","",PlseDel),IF(HJ65=1,IF(HJ74="",IF(HJ70="",par!HH59,HJ70),IF(HJ70="","",par!$D54)),IF(HJ70="","",par!HH53)))</f>
        <v/>
      </c>
      <c r="HL70" s="641">
        <f>IF($D$5&lt;2011,par!HL142,par!HM142)</f>
        <v>0</v>
      </c>
      <c r="HM70" s="767"/>
      <c r="HN70" s="164"/>
      <c r="HO70" s="247" t="str">
        <f>IF(HN64&lt;2011,IF(HN70="","",PlseDel),IF(HN65=1,IF(HN74="",IF(HN70="",par!HL59,HN70),IF(HN70="","",par!$D54)),IF(HN70="","",par!HL53)))</f>
        <v/>
      </c>
      <c r="HP70" s="641">
        <f>IF($D$5&lt;2011,par!HP142,par!HQ142)</f>
        <v>0</v>
      </c>
      <c r="HQ70" s="767"/>
      <c r="HR70" s="164"/>
      <c r="HS70" s="247" t="str">
        <f>IF(HR64&lt;2011,IF(HR70="","",PlseDel),IF(HR65=1,IF(HR74="",IF(HR70="",par!HP59,HR70),IF(HR70="","",par!$D54)),IF(HR70="","",par!HP53)))</f>
        <v/>
      </c>
      <c r="HT70" s="641">
        <f>IF($D$5&lt;2011,par!HT142,par!HU142)</f>
        <v>0</v>
      </c>
      <c r="HU70" s="767"/>
      <c r="HV70" s="164"/>
      <c r="HW70" s="247" t="str">
        <f>IF(HV64&lt;2011,IF(HV70="","",PlseDel),IF(HV65=1,IF(HV74="",IF(HV70="",par!HT59,HV70),IF(HV70="","",par!$D54)),IF(HV70="","",par!HT53)))</f>
        <v/>
      </c>
      <c r="HX70" s="641">
        <f>IF($D$5&lt;2011,par!HX142,par!HY142)</f>
        <v>0</v>
      </c>
      <c r="HY70" s="767"/>
      <c r="HZ70" s="164"/>
      <c r="IA70" s="247" t="str">
        <f>IF(HZ64&lt;2011,IF(HZ70="","",PlseDel),IF(HZ65=1,IF(HZ74="",IF(HZ70="",par!HX59,HZ70),IF(HZ70="","",par!$D54)),IF(HZ70="","",par!HX53)))</f>
        <v/>
      </c>
      <c r="IB70" s="641">
        <f>IF($D$5&lt;2011,par!IB142,par!IC142)</f>
        <v>0</v>
      </c>
      <c r="IC70" s="767"/>
      <c r="ID70" s="164"/>
      <c r="IE70" s="247" t="str">
        <f>IF(ID64&lt;2011,IF(ID70="","",PlseDel),IF(ID65=1,IF(ID74="",IF(ID70="",par!IB59,ID70),IF(ID70="","",par!$D54)),IF(ID70="","",par!IB53)))</f>
        <v/>
      </c>
      <c r="IF70" s="641">
        <f>IF($D$5&lt;2011,par!IF142,par!IG142)</f>
        <v>0</v>
      </c>
      <c r="IG70" s="767"/>
      <c r="IH70" s="164"/>
      <c r="II70" s="247" t="str">
        <f>IF(IH64&lt;2011,IF(IH70="","",PlseDel),IF(IH65=1,IF(IH74="",IF(IH70="",par!IF59,IH70),IF(IH70="","",par!$D54)),IF(IH70="","",par!IF53)))</f>
        <v/>
      </c>
      <c r="IJ70" s="641">
        <f>IF($D$5&lt;2011,par!IJ142,par!IK142)</f>
        <v>0</v>
      </c>
      <c r="IK70" s="767"/>
      <c r="IL70" s="164"/>
      <c r="IM70" s="247" t="str">
        <f>IF(IL64&lt;2011,IF(IL70="","",PlseDel),IF(IL65=1,IF(IL74="",IF(IL70="",par!IJ59,IL70),IF(IL70="","",par!$D54)),IF(IL70="","",par!IJ53)))</f>
        <v/>
      </c>
      <c r="IN70" s="641">
        <f>IF($D$5&lt;2011,par!IN142,par!IO142)</f>
        <v>0</v>
      </c>
      <c r="IO70" s="767"/>
      <c r="IP70" s="164"/>
      <c r="IQ70" s="247" t="str">
        <f>IF(IP64&lt;2011,IF(IP70="","",PlseDel),IF(IP65=1,IF(IP74="",IF(IP70="",par!IN59,IP70),IF(IP70="","",par!$D54)),IF(IP70="","",par!IN53)))</f>
        <v/>
      </c>
      <c r="IR70" s="641">
        <f>IF($D$5&lt;2011,par!IR142,par!IS142)</f>
        <v>0</v>
      </c>
      <c r="IS70" s="767"/>
      <c r="IT70" s="164"/>
      <c r="IU70" s="247" t="str">
        <f>IF(IT64&lt;2011,IF(IT70="","",PlseDel),IF(IT65=1,IF(IT74="",IF(IT70="",par!IR59,IT70),IF(IT70="","",par!$D54)),IF(IT70="","",par!IR53)))</f>
        <v/>
      </c>
      <c r="IV70" s="641">
        <f>IF($D$5&lt;2011,par!IV142,par!#REF!)</f>
        <v>0</v>
      </c>
      <c r="IW70" s="767"/>
      <c r="IX70" s="164"/>
      <c r="IY70" s="247" t="str">
        <f>IF(IX64&lt;2011,IF(IX70="","",PlseDel),IF(IX65=1,IF(IX74="",IF(IX70="",par!IV59,IX70),IF(IX70="","",par!$D54)),IF(IX70="","",par!IV53)))</f>
        <v/>
      </c>
    </row>
    <row r="71" spans="2:259" ht="30.15" hidden="1" customHeight="1" x14ac:dyDescent="0.35">
      <c r="F71" s="422"/>
      <c r="G71" s="398"/>
      <c r="H71" s="641">
        <f>IF($D$5&lt;2011,par!H143,par!I143)</f>
        <v>0</v>
      </c>
      <c r="I71" s="767"/>
      <c r="J71" s="164"/>
      <c r="K71" s="248" t="str">
        <f>IF(J65=1,IF(J75="",IF(J71="",par!H60,J71),IF(J71="","",par!$D55)),IF(J71="","",par!H53))</f>
        <v/>
      </c>
      <c r="L71" s="641">
        <f>IF($D$5&lt;2011,par!L143,par!M143)</f>
        <v>0</v>
      </c>
      <c r="M71" s="767"/>
      <c r="N71" s="164"/>
      <c r="O71" s="248" t="str">
        <f>IF(N65=1,IF(N75="",IF(N71="",par!L60,N71),IF(N71="","",par!$D55)),IF(N71="","",par!L53))</f>
        <v/>
      </c>
      <c r="P71" s="641">
        <f>IF($D$5&lt;2011,par!P143,par!Q143)</f>
        <v>0</v>
      </c>
      <c r="Q71" s="767"/>
      <c r="R71" s="164"/>
      <c r="S71" s="248" t="str">
        <f>IF(R65=1,IF(R75="",IF(R71="",par!P60,R71),IF(R71="","",par!$D55)),IF(R71="","",par!P53))</f>
        <v/>
      </c>
      <c r="T71" s="641">
        <f>IF($D$5&lt;2011,par!T143,par!U143)</f>
        <v>0</v>
      </c>
      <c r="U71" s="767"/>
      <c r="V71" s="164"/>
      <c r="W71" s="248" t="str">
        <f>IF(V65=1,IF(V75="",IF(V71="",par!T60,V71),IF(V71="","",par!$D55)),IF(V71="","",par!T53))</f>
        <v/>
      </c>
      <c r="X71" s="641">
        <f>IF($D$5&lt;2011,par!X143,par!Y143)</f>
        <v>0</v>
      </c>
      <c r="Y71" s="767"/>
      <c r="Z71" s="164"/>
      <c r="AA71" s="248" t="str">
        <f>IF(Z65=1,IF(Z75="",IF(Z71="",par!X60,Z71),IF(Z71="","",par!$D55)),IF(Z71="","",par!X53))</f>
        <v/>
      </c>
      <c r="AB71" s="641">
        <f>IF($D$5&lt;2011,par!AB143,par!AC143)</f>
        <v>0</v>
      </c>
      <c r="AC71" s="767"/>
      <c r="AD71" s="164"/>
      <c r="AE71" s="248" t="str">
        <f>IF(AD65=1,IF(AD75="",IF(AD71="",par!AB60,AD71),IF(AD71="","",par!$D55)),IF(AD71="","",par!AB53))</f>
        <v/>
      </c>
      <c r="AF71" s="641">
        <f>IF($D$5&lt;2011,par!AF143,par!AG143)</f>
        <v>0</v>
      </c>
      <c r="AG71" s="767"/>
      <c r="AH71" s="164"/>
      <c r="AI71" s="248" t="str">
        <f>IF(AH65=1,IF(AH75="",IF(AH71="",par!AF60,AH71),IF(AH71="","",par!$D55)),IF(AH71="","",par!AF53))</f>
        <v/>
      </c>
      <c r="AJ71" s="641">
        <f>IF($D$5&lt;2011,par!AJ143,par!AK143)</f>
        <v>0</v>
      </c>
      <c r="AK71" s="767"/>
      <c r="AL71" s="164"/>
      <c r="AM71" s="248" t="str">
        <f>IF(AL65=1,IF(AL75="",IF(AL71="",par!AJ60,AL71),IF(AL71="","",par!$D55)),IF(AL71="","",par!AJ53))</f>
        <v/>
      </c>
      <c r="AN71" s="641">
        <f>IF($D$5&lt;2011,par!AN143,par!AO143)</f>
        <v>0</v>
      </c>
      <c r="AO71" s="767"/>
      <c r="AP71" s="164"/>
      <c r="AQ71" s="248" t="str">
        <f>IF(AP65=1,IF(AP75="",IF(AP71="",par!AN60,AP71),IF(AP71="","",par!$D55)),IF(AP71="","",par!AN53))</f>
        <v/>
      </c>
      <c r="AR71" s="641">
        <f>IF($D$5&lt;2011,par!AR143,par!AS143)</f>
        <v>0</v>
      </c>
      <c r="AS71" s="767"/>
      <c r="AT71" s="164"/>
      <c r="AU71" s="248" t="str">
        <f>IF(AT65=1,IF(AT75="",IF(AT71="",par!AR60,AT71),IF(AT71="","",par!$D55)),IF(AT71="","",par!AR53))</f>
        <v/>
      </c>
      <c r="AV71" s="641">
        <f>IF($D$5&lt;2011,par!AV143,par!AW143)</f>
        <v>0</v>
      </c>
      <c r="AW71" s="767"/>
      <c r="AX71" s="164"/>
      <c r="AY71" s="248" t="str">
        <f>IF(AX65=1,IF(AX75="",IF(AX71="",par!AV60,AX71),IF(AX71="","",par!$D55)),IF(AX71="","",par!AV53))</f>
        <v/>
      </c>
      <c r="AZ71" s="641">
        <f>IF($D$5&lt;2011,par!AZ143,par!BA143)</f>
        <v>0</v>
      </c>
      <c r="BA71" s="767"/>
      <c r="BB71" s="164"/>
      <c r="BC71" s="248" t="str">
        <f>IF(BB65=1,IF(BB75="",IF(BB71="",par!AZ60,BB71),IF(BB71="","",par!$D55)),IF(BB71="","",par!AZ53))</f>
        <v/>
      </c>
      <c r="BD71" s="641">
        <f>IF($D$5&lt;2011,par!BD143,par!BE143)</f>
        <v>0</v>
      </c>
      <c r="BE71" s="767"/>
      <c r="BF71" s="164"/>
      <c r="BG71" s="248" t="str">
        <f>IF(BF65=1,IF(BF75="",IF(BF71="",par!BD60,BF71),IF(BF71="","",par!$D55)),IF(BF71="","",par!BD53))</f>
        <v/>
      </c>
      <c r="BH71" s="641">
        <f>IF($D$5&lt;2011,par!BH143,par!BI143)</f>
        <v>0</v>
      </c>
      <c r="BI71" s="767"/>
      <c r="BJ71" s="164"/>
      <c r="BK71" s="248" t="str">
        <f>IF(BJ65=1,IF(BJ75="",IF(BJ71="",par!BH60,BJ71),IF(BJ71="","",par!$D55)),IF(BJ71="","",par!BH53))</f>
        <v/>
      </c>
      <c r="BL71" s="641">
        <f>IF($D$5&lt;2011,par!BL143,par!BM143)</f>
        <v>0</v>
      </c>
      <c r="BM71" s="767"/>
      <c r="BN71" s="164"/>
      <c r="BO71" s="248" t="str">
        <f>IF(BN65=1,IF(BN75="",IF(BN71="",par!BL60,BN71),IF(BN71="","",par!$D55)),IF(BN71="","",par!BL53))</f>
        <v/>
      </c>
      <c r="BP71" s="641">
        <f>IF($D$5&lt;2011,par!BP143,par!BQ143)</f>
        <v>0</v>
      </c>
      <c r="BQ71" s="767"/>
      <c r="BR71" s="164"/>
      <c r="BS71" s="248" t="str">
        <f>IF(BR65=1,IF(BR75="",IF(BR71="",par!BP60,BR71),IF(BR71="","",par!$D55)),IF(BR71="","",par!BP53))</f>
        <v/>
      </c>
      <c r="BT71" s="641">
        <f>IF($D$5&lt;2011,par!BT143,par!BU143)</f>
        <v>0</v>
      </c>
      <c r="BU71" s="767"/>
      <c r="BV71" s="164"/>
      <c r="BW71" s="248" t="str">
        <f>IF(BV65=1,IF(BV75="",IF(BV71="",par!BT60,BV71),IF(BV71="","",par!$D55)),IF(BV71="","",par!BT53))</f>
        <v/>
      </c>
      <c r="BX71" s="641">
        <f>IF($D$5&lt;2011,par!BX143,par!BY143)</f>
        <v>0</v>
      </c>
      <c r="BY71" s="767"/>
      <c r="BZ71" s="164"/>
      <c r="CA71" s="248" t="str">
        <f>IF(BZ65=1,IF(BZ75="",IF(BZ71="",par!BX60,BZ71),IF(BZ71="","",par!$D55)),IF(BZ71="","",par!BX53))</f>
        <v/>
      </c>
      <c r="CB71" s="641">
        <f>IF($D$5&lt;2011,par!CB143,par!CC143)</f>
        <v>0</v>
      </c>
      <c r="CC71" s="767"/>
      <c r="CD71" s="164"/>
      <c r="CE71" s="248" t="str">
        <f>IF(CD65=1,IF(CD75="",IF(CD71="",par!CB60,CD71),IF(CD71="","",par!$D55)),IF(CD71="","",par!CB53))</f>
        <v/>
      </c>
      <c r="CF71" s="641">
        <f>IF($D$5&lt;2011,par!CF143,par!CG143)</f>
        <v>0</v>
      </c>
      <c r="CG71" s="767"/>
      <c r="CH71" s="164"/>
      <c r="CI71" s="248" t="str">
        <f>IF(CH65=1,IF(CH75="",IF(CH71="",par!CF60,CH71),IF(CH71="","",par!$D55)),IF(CH71="","",par!CF53))</f>
        <v/>
      </c>
      <c r="CJ71" s="641">
        <f>IF($D$5&lt;2011,par!CJ143,par!CK143)</f>
        <v>0</v>
      </c>
      <c r="CK71" s="767"/>
      <c r="CL71" s="164"/>
      <c r="CM71" s="248" t="str">
        <f>IF(CL65=1,IF(CL75="",IF(CL71="",par!CJ60,CL71),IF(CL71="","",par!$D55)),IF(CL71="","",par!CJ53))</f>
        <v/>
      </c>
      <c r="CN71" s="641">
        <f>IF($D$5&lt;2011,par!CN143,par!CO143)</f>
        <v>0</v>
      </c>
      <c r="CO71" s="767"/>
      <c r="CP71" s="164"/>
      <c r="CQ71" s="248" t="str">
        <f>IF(CP65=1,IF(CP75="",IF(CP71="",par!CN60,CP71),IF(CP71="","",par!$D55)),IF(CP71="","",par!CN53))</f>
        <v/>
      </c>
      <c r="CR71" s="641">
        <f>IF($D$5&lt;2011,par!CR143,par!CS143)</f>
        <v>0</v>
      </c>
      <c r="CS71" s="767"/>
      <c r="CT71" s="164"/>
      <c r="CU71" s="248" t="str">
        <f>IF(CT65=1,IF(CT75="",IF(CT71="",par!CR60,CT71),IF(CT71="","",par!$D55)),IF(CT71="","",par!CR53))</f>
        <v/>
      </c>
      <c r="CV71" s="641">
        <f>IF($D$5&lt;2011,par!CV143,par!CW143)</f>
        <v>0</v>
      </c>
      <c r="CW71" s="767"/>
      <c r="CX71" s="164"/>
      <c r="CY71" s="248" t="str">
        <f>IF(CX65=1,IF(CX75="",IF(CX71="",par!CV60,CX71),IF(CX71="","",par!$D55)),IF(CX71="","",par!CV53))</f>
        <v/>
      </c>
      <c r="CZ71" s="641">
        <f>IF($D$5&lt;2011,par!CZ143,par!DA143)</f>
        <v>0</v>
      </c>
      <c r="DA71" s="767"/>
      <c r="DB71" s="164"/>
      <c r="DC71" s="248" t="str">
        <f>IF(DB65=1,IF(DB75="",IF(DB71="",par!CZ60,DB71),IF(DB71="","",par!$D55)),IF(DB71="","",par!CZ53))</f>
        <v/>
      </c>
      <c r="DD71" s="641">
        <f>IF($D$5&lt;2011,par!DD143,par!DE143)</f>
        <v>0</v>
      </c>
      <c r="DE71" s="767"/>
      <c r="DF71" s="164"/>
      <c r="DG71" s="248" t="str">
        <f>IF(DF65=1,IF(DF75="",IF(DF71="",par!DD60,DF71),IF(DF71="","",par!$D55)),IF(DF71="","",par!DD53))</f>
        <v/>
      </c>
      <c r="DH71" s="641">
        <f>IF($D$5&lt;2011,par!DH143,par!DI143)</f>
        <v>0</v>
      </c>
      <c r="DI71" s="767"/>
      <c r="DJ71" s="164"/>
      <c r="DK71" s="248" t="str">
        <f>IF(DJ65=1,IF(DJ75="",IF(DJ71="",par!DH60,DJ71),IF(DJ71="","",par!$D55)),IF(DJ71="","",par!DH53))</f>
        <v/>
      </c>
      <c r="DL71" s="641">
        <f>IF($D$5&lt;2011,par!DL143,par!DM143)</f>
        <v>0</v>
      </c>
      <c r="DM71" s="767"/>
      <c r="DN71" s="164"/>
      <c r="DO71" s="248" t="str">
        <f>IF(DN65=1,IF(DN75="",IF(DN71="",par!DL60,DN71),IF(DN71="","",par!$D55)),IF(DN71="","",par!DL53))</f>
        <v/>
      </c>
      <c r="DP71" s="641">
        <f>IF($D$5&lt;2011,par!DP143,par!DQ143)</f>
        <v>0</v>
      </c>
      <c r="DQ71" s="767"/>
      <c r="DR71" s="164"/>
      <c r="DS71" s="248" t="str">
        <f>IF(DR65=1,IF(DR75="",IF(DR71="",par!DP60,DR71),IF(DR71="","",par!$D55)),IF(DR71="","",par!DP53))</f>
        <v/>
      </c>
      <c r="DT71" s="641">
        <f>IF($D$5&lt;2011,par!DT143,par!DU143)</f>
        <v>0</v>
      </c>
      <c r="DU71" s="767"/>
      <c r="DV71" s="164"/>
      <c r="DW71" s="248" t="str">
        <f>IF(DV65=1,IF(DV75="",IF(DV71="",par!DT60,DV71),IF(DV71="","",par!$D55)),IF(DV71="","",par!DT53))</f>
        <v/>
      </c>
      <c r="DX71" s="641">
        <f>IF($D$5&lt;2011,par!DX143,par!DY143)</f>
        <v>0</v>
      </c>
      <c r="DY71" s="767"/>
      <c r="DZ71" s="164"/>
      <c r="EA71" s="248" t="str">
        <f>IF(DZ65=1,IF(DZ75="",IF(DZ71="",par!DX60,DZ71),IF(DZ71="","",par!$D55)),IF(DZ71="","",par!DX53))</f>
        <v/>
      </c>
      <c r="EB71" s="641">
        <f>IF($D$5&lt;2011,par!EB143,par!EC143)</f>
        <v>0</v>
      </c>
      <c r="EC71" s="767"/>
      <c r="ED71" s="164"/>
      <c r="EE71" s="248" t="str">
        <f>IF(ED65=1,IF(ED75="",IF(ED71="",par!EB60,ED71),IF(ED71="","",par!$D55)),IF(ED71="","",par!EB53))</f>
        <v/>
      </c>
      <c r="EF71" s="641">
        <f>IF($D$5&lt;2011,par!EF143,par!EG143)</f>
        <v>0</v>
      </c>
      <c r="EG71" s="767"/>
      <c r="EH71" s="164"/>
      <c r="EI71" s="248" t="str">
        <f>IF(EH65=1,IF(EH75="",IF(EH71="",par!EF60,EH71),IF(EH71="","",par!$D55)),IF(EH71="","",par!EF53))</f>
        <v/>
      </c>
      <c r="EJ71" s="641">
        <f>IF($D$5&lt;2011,par!EJ143,par!EK143)</f>
        <v>0</v>
      </c>
      <c r="EK71" s="767"/>
      <c r="EL71" s="164"/>
      <c r="EM71" s="248" t="str">
        <f>IF(EL65=1,IF(EL75="",IF(EL71="",par!EJ60,EL71),IF(EL71="","",par!$D55)),IF(EL71="","",par!EJ53))</f>
        <v/>
      </c>
      <c r="EN71" s="641">
        <f>IF($D$5&lt;2011,par!EN143,par!EO143)</f>
        <v>0</v>
      </c>
      <c r="EO71" s="767"/>
      <c r="EP71" s="164"/>
      <c r="EQ71" s="248" t="str">
        <f>IF(EP65=1,IF(EP75="",IF(EP71="",par!EN60,EP71),IF(EP71="","",par!$D55)),IF(EP71="","",par!EN53))</f>
        <v/>
      </c>
      <c r="ER71" s="641">
        <f>IF($D$5&lt;2011,par!ER143,par!ES143)</f>
        <v>0</v>
      </c>
      <c r="ES71" s="767"/>
      <c r="ET71" s="164"/>
      <c r="EU71" s="248" t="str">
        <f>IF(ET65=1,IF(ET75="",IF(ET71="",par!ER60,ET71),IF(ET71="","",par!$D55)),IF(ET71="","",par!ER53))</f>
        <v/>
      </c>
      <c r="EV71" s="641">
        <f>IF($D$5&lt;2011,par!EV143,par!EW143)</f>
        <v>0</v>
      </c>
      <c r="EW71" s="767"/>
      <c r="EX71" s="164"/>
      <c r="EY71" s="248" t="str">
        <f>IF(EX65=1,IF(EX75="",IF(EX71="",par!EV60,EX71),IF(EX71="","",par!$D55)),IF(EX71="","",par!EV53))</f>
        <v/>
      </c>
      <c r="EZ71" s="641">
        <f>IF($D$5&lt;2011,par!EZ143,par!FA143)</f>
        <v>0</v>
      </c>
      <c r="FA71" s="767"/>
      <c r="FB71" s="164"/>
      <c r="FC71" s="248" t="str">
        <f>IF(FB65=1,IF(FB75="",IF(FB71="",par!EZ60,FB71),IF(FB71="","",par!$D55)),IF(FB71="","",par!EZ53))</f>
        <v/>
      </c>
      <c r="FD71" s="641">
        <f>IF($D$5&lt;2011,par!FD143,par!FE143)</f>
        <v>0</v>
      </c>
      <c r="FE71" s="767"/>
      <c r="FF71" s="164"/>
      <c r="FG71" s="248" t="str">
        <f>IF(FF65=1,IF(FF75="",IF(FF71="",par!FD60,FF71),IF(FF71="","",par!$D55)),IF(FF71="","",par!FD53))</f>
        <v/>
      </c>
      <c r="FH71" s="641">
        <f>IF($D$5&lt;2011,par!FH143,par!FI143)</f>
        <v>0</v>
      </c>
      <c r="FI71" s="767"/>
      <c r="FJ71" s="164"/>
      <c r="FK71" s="248" t="str">
        <f>IF(FJ65=1,IF(FJ75="",IF(FJ71="",par!FH60,FJ71),IF(FJ71="","",par!$D55)),IF(FJ71="","",par!FH53))</f>
        <v/>
      </c>
      <c r="FL71" s="641">
        <f>IF($D$5&lt;2011,par!FL143,par!FM143)</f>
        <v>0</v>
      </c>
      <c r="FM71" s="767"/>
      <c r="FN71" s="164"/>
      <c r="FO71" s="248" t="str">
        <f>IF(FN65=1,IF(FN75="",IF(FN71="",par!FL60,FN71),IF(FN71="","",par!$D55)),IF(FN71="","",par!FL53))</f>
        <v/>
      </c>
      <c r="FP71" s="641">
        <f>IF($D$5&lt;2011,par!FP143,par!FQ143)</f>
        <v>0</v>
      </c>
      <c r="FQ71" s="767"/>
      <c r="FR71" s="164"/>
      <c r="FS71" s="248" t="str">
        <f>IF(FR65=1,IF(FR75="",IF(FR71="",par!FP60,FR71),IF(FR71="","",par!$D55)),IF(FR71="","",par!FP53))</f>
        <v/>
      </c>
      <c r="FT71" s="641">
        <f>IF($D$5&lt;2011,par!FT143,par!FU143)</f>
        <v>0</v>
      </c>
      <c r="FU71" s="767"/>
      <c r="FV71" s="164"/>
      <c r="FW71" s="248" t="str">
        <f>IF(FV65=1,IF(FV75="",IF(FV71="",par!FT60,FV71),IF(FV71="","",par!$D55)),IF(FV71="","",par!FT53))</f>
        <v/>
      </c>
      <c r="FX71" s="641">
        <f>IF($D$5&lt;2011,par!FX143,par!FY143)</f>
        <v>0</v>
      </c>
      <c r="FY71" s="767"/>
      <c r="FZ71" s="164"/>
      <c r="GA71" s="248" t="str">
        <f>IF(FZ65=1,IF(FZ75="",IF(FZ71="",par!FX60,FZ71),IF(FZ71="","",par!$D55)),IF(FZ71="","",par!FX53))</f>
        <v/>
      </c>
      <c r="GB71" s="641">
        <f>IF($D$5&lt;2011,par!GB143,par!GC143)</f>
        <v>0</v>
      </c>
      <c r="GC71" s="767"/>
      <c r="GD71" s="164"/>
      <c r="GE71" s="248" t="str">
        <f>IF(GD65=1,IF(GD75="",IF(GD71="",par!GB60,GD71),IF(GD71="","",par!$D55)),IF(GD71="","",par!GB53))</f>
        <v/>
      </c>
      <c r="GF71" s="641">
        <f>IF($D$5&lt;2011,par!GF143,par!GG143)</f>
        <v>0</v>
      </c>
      <c r="GG71" s="767"/>
      <c r="GH71" s="164"/>
      <c r="GI71" s="248" t="str">
        <f>IF(GH65=1,IF(GH75="",IF(GH71="",par!GF60,GH71),IF(GH71="","",par!$D55)),IF(GH71="","",par!GF53))</f>
        <v/>
      </c>
      <c r="GJ71" s="641">
        <f>IF($D$5&lt;2011,par!GJ143,par!GK143)</f>
        <v>0</v>
      </c>
      <c r="GK71" s="767"/>
      <c r="GL71" s="164"/>
      <c r="GM71" s="248" t="str">
        <f>IF(GL65=1,IF(GL75="",IF(GL71="",par!GJ60,GL71),IF(GL71="","",par!$D55)),IF(GL71="","",par!GJ53))</f>
        <v/>
      </c>
      <c r="GN71" s="641">
        <f>IF($D$5&lt;2011,par!GN143,par!GO143)</f>
        <v>0</v>
      </c>
      <c r="GO71" s="767"/>
      <c r="GP71" s="164"/>
      <c r="GQ71" s="248" t="str">
        <f>IF(GP65=1,IF(GP75="",IF(GP71="",par!GN60,GP71),IF(GP71="","",par!$D55)),IF(GP71="","",par!GN53))</f>
        <v/>
      </c>
      <c r="GR71" s="641">
        <f>IF($D$5&lt;2011,par!GR143,par!GS143)</f>
        <v>0</v>
      </c>
      <c r="GS71" s="767"/>
      <c r="GT71" s="164"/>
      <c r="GU71" s="248" t="str">
        <f>IF(GT65=1,IF(GT75="",IF(GT71="",par!GR60,GT71),IF(GT71="","",par!$D55)),IF(GT71="","",par!GR53))</f>
        <v/>
      </c>
      <c r="GV71" s="641">
        <f>IF($D$5&lt;2011,par!GV143,par!GW143)</f>
        <v>0</v>
      </c>
      <c r="GW71" s="767"/>
      <c r="GX71" s="164"/>
      <c r="GY71" s="248" t="str">
        <f>IF(GX65=1,IF(GX75="",IF(GX71="",par!GV60,GX71),IF(GX71="","",par!$D55)),IF(GX71="","",par!GV53))</f>
        <v/>
      </c>
      <c r="GZ71" s="641">
        <f>IF($D$5&lt;2011,par!GZ143,par!HA143)</f>
        <v>0</v>
      </c>
      <c r="HA71" s="767"/>
      <c r="HB71" s="164"/>
      <c r="HC71" s="248" t="str">
        <f>IF(HB65=1,IF(HB75="",IF(HB71="",par!GZ60,HB71),IF(HB71="","",par!$D55)),IF(HB71="","",par!GZ53))</f>
        <v/>
      </c>
      <c r="HD71" s="641">
        <f>IF($D$5&lt;2011,par!HD143,par!HE143)</f>
        <v>0</v>
      </c>
      <c r="HE71" s="767"/>
      <c r="HF71" s="164"/>
      <c r="HG71" s="248" t="str">
        <f>IF(HF65=1,IF(HF75="",IF(HF71="",par!HD60,HF71),IF(HF71="","",par!$D55)),IF(HF71="","",par!HD53))</f>
        <v/>
      </c>
      <c r="HH71" s="641">
        <f>IF($D$5&lt;2011,par!HH143,par!HI143)</f>
        <v>0</v>
      </c>
      <c r="HI71" s="767"/>
      <c r="HJ71" s="164"/>
      <c r="HK71" s="248" t="str">
        <f>IF(HJ65=1,IF(HJ75="",IF(HJ71="",par!HH60,HJ71),IF(HJ71="","",par!$D55)),IF(HJ71="","",par!HH53))</f>
        <v/>
      </c>
      <c r="HL71" s="641">
        <f>IF($D$5&lt;2011,par!HL143,par!HM143)</f>
        <v>0</v>
      </c>
      <c r="HM71" s="767"/>
      <c r="HN71" s="164"/>
      <c r="HO71" s="248" t="str">
        <f>IF(HN65=1,IF(HN75="",IF(HN71="",par!HL60,HN71),IF(HN71="","",par!$D55)),IF(HN71="","",par!HL53))</f>
        <v/>
      </c>
      <c r="HP71" s="641">
        <f>IF($D$5&lt;2011,par!HP143,par!HQ143)</f>
        <v>0</v>
      </c>
      <c r="HQ71" s="767"/>
      <c r="HR71" s="164"/>
      <c r="HS71" s="248" t="str">
        <f>IF(HR65=1,IF(HR75="",IF(HR71="",par!HP60,HR71),IF(HR71="","",par!$D55)),IF(HR71="","",par!HP53))</f>
        <v/>
      </c>
      <c r="HT71" s="641">
        <f>IF($D$5&lt;2011,par!HT143,par!HU143)</f>
        <v>0</v>
      </c>
      <c r="HU71" s="767"/>
      <c r="HV71" s="164"/>
      <c r="HW71" s="248" t="str">
        <f>IF(HV65=1,IF(HV75="",IF(HV71="",par!HT60,HV71),IF(HV71="","",par!$D55)),IF(HV71="","",par!HT53))</f>
        <v/>
      </c>
      <c r="HX71" s="641">
        <f>IF($D$5&lt;2011,par!HX143,par!HY143)</f>
        <v>0</v>
      </c>
      <c r="HY71" s="767"/>
      <c r="HZ71" s="164"/>
      <c r="IA71" s="248" t="str">
        <f>IF(HZ65=1,IF(HZ75="",IF(HZ71="",par!HX60,HZ71),IF(HZ71="","",par!$D55)),IF(HZ71="","",par!HX53))</f>
        <v/>
      </c>
      <c r="IB71" s="641">
        <f>IF($D$5&lt;2011,par!IB143,par!IC143)</f>
        <v>0</v>
      </c>
      <c r="IC71" s="767"/>
      <c r="ID71" s="164"/>
      <c r="IE71" s="248" t="str">
        <f>IF(ID65=1,IF(ID75="",IF(ID71="",par!IB60,ID71),IF(ID71="","",par!$D55)),IF(ID71="","",par!IB53))</f>
        <v/>
      </c>
      <c r="IF71" s="641">
        <f>IF($D$5&lt;2011,par!IF143,par!IG143)</f>
        <v>0</v>
      </c>
      <c r="IG71" s="767"/>
      <c r="IH71" s="164"/>
      <c r="II71" s="248" t="str">
        <f>IF(IH65=1,IF(IH75="",IF(IH71="",par!IF60,IH71),IF(IH71="","",par!$D55)),IF(IH71="","",par!IF53))</f>
        <v/>
      </c>
      <c r="IJ71" s="641">
        <f>IF($D$5&lt;2011,par!IJ143,par!IK143)</f>
        <v>0</v>
      </c>
      <c r="IK71" s="767"/>
      <c r="IL71" s="164"/>
      <c r="IM71" s="248" t="str">
        <f>IF(IL65=1,IF(IL75="",IF(IL71="",par!IJ60,IL71),IF(IL71="","",par!$D55)),IF(IL71="","",par!IJ53))</f>
        <v/>
      </c>
      <c r="IN71" s="641">
        <f>IF($D$5&lt;2011,par!IN143,par!IO143)</f>
        <v>0</v>
      </c>
      <c r="IO71" s="767"/>
      <c r="IP71" s="164"/>
      <c r="IQ71" s="248" t="str">
        <f>IF(IP65=1,IF(IP75="",IF(IP71="",par!IN60,IP71),IF(IP71="","",par!$D55)),IF(IP71="","",par!IN53))</f>
        <v/>
      </c>
      <c r="IR71" s="641">
        <f>IF($D$5&lt;2011,par!IR143,par!IS143)</f>
        <v>0</v>
      </c>
      <c r="IS71" s="767"/>
      <c r="IT71" s="164"/>
      <c r="IU71" s="248" t="str">
        <f>IF(IT65=1,IF(IT75="",IF(IT71="",par!IR60,IT71),IF(IT71="","",par!$D55)),IF(IT71="","",par!IR53))</f>
        <v/>
      </c>
      <c r="IV71" s="641">
        <f>IF($D$5&lt;2011,par!IV143,par!#REF!)</f>
        <v>0</v>
      </c>
      <c r="IW71" s="767"/>
      <c r="IX71" s="164"/>
      <c r="IY71" s="248" t="str">
        <f>IF(IX65=1,IF(IX75="",IF(IX71="",par!IV60,IX71),IF(IX71="","",par!$D55)),IF(IX71="","",par!IV53))</f>
        <v/>
      </c>
    </row>
    <row r="72" spans="2:259" ht="30.15" hidden="1" customHeight="1" x14ac:dyDescent="0.35">
      <c r="F72" s="420"/>
      <c r="G72" s="408"/>
      <c r="H72" s="641">
        <f>IF($D$5&lt;2011,par!H144,par!I144)</f>
        <v>0</v>
      </c>
      <c r="I72" s="767"/>
      <c r="J72" s="166"/>
      <c r="K72" s="247" t="str">
        <f>IF(J64&lt;2011,IF(J72="","",PlseDel),IF(J65=1,IF(J74="",IF(J72="",par!H59,J72),IF(J72="","",par!$D54)),IF(J72="","",par!H53)))</f>
        <v/>
      </c>
      <c r="L72" s="641">
        <f>IF($D$5&lt;2011,par!L144,par!M144)</f>
        <v>0</v>
      </c>
      <c r="M72" s="767"/>
      <c r="N72" s="166"/>
      <c r="O72" s="247" t="str">
        <f>IF(N64&lt;2011,IF(N72="","",PlseDel),IF(N65=1,IF(N74="",IF(N72="",par!L59,N72),IF(N72="","",par!$D54)),IF(N72="","",par!L53)))</f>
        <v/>
      </c>
      <c r="P72" s="641">
        <f>IF($D$5&lt;2011,par!P144,par!Q144)</f>
        <v>0</v>
      </c>
      <c r="Q72" s="767"/>
      <c r="R72" s="166"/>
      <c r="S72" s="247" t="str">
        <f>IF(R64&lt;2011,IF(R72="","",PlseDel),IF(R65=1,IF(R74="",IF(R72="",par!P59,R72),IF(R72="","",par!$D54)),IF(R72="","",par!P53)))</f>
        <v/>
      </c>
      <c r="T72" s="641">
        <f>IF($D$5&lt;2011,par!T144,par!U144)</f>
        <v>0</v>
      </c>
      <c r="U72" s="767"/>
      <c r="V72" s="166"/>
      <c r="W72" s="247" t="str">
        <f>IF(V64&lt;2011,IF(V72="","",PlseDel),IF(V65=1,IF(V74="",IF(V72="",par!T59,V72),IF(V72="","",par!$D54)),IF(V72="","",par!T53)))</f>
        <v/>
      </c>
      <c r="X72" s="641">
        <f>IF($D$5&lt;2011,par!X144,par!Y144)</f>
        <v>0</v>
      </c>
      <c r="Y72" s="767"/>
      <c r="Z72" s="166"/>
      <c r="AA72" s="247" t="str">
        <f>IF(Z64&lt;2011,IF(Z72="","",PlseDel),IF(Z65=1,IF(Z74="",IF(Z72="",par!X59,Z72),IF(Z72="","",par!$D54)),IF(Z72="","",par!X53)))</f>
        <v/>
      </c>
      <c r="AB72" s="641">
        <f>IF($D$5&lt;2011,par!AB144,par!AC144)</f>
        <v>0</v>
      </c>
      <c r="AC72" s="767"/>
      <c r="AD72" s="166"/>
      <c r="AE72" s="247" t="str">
        <f>IF(AD64&lt;2011,IF(AD72="","",PlseDel),IF(AD65=1,IF(AD74="",IF(AD72="",par!AB59,AD72),IF(AD72="","",par!$D54)),IF(AD72="","",par!AB53)))</f>
        <v/>
      </c>
      <c r="AF72" s="641">
        <f>IF($D$5&lt;2011,par!AF144,par!AG144)</f>
        <v>0</v>
      </c>
      <c r="AG72" s="767"/>
      <c r="AH72" s="166"/>
      <c r="AI72" s="247" t="str">
        <f>IF(AH64&lt;2011,IF(AH72="","",PlseDel),IF(AH65=1,IF(AH74="",IF(AH72="",par!AF59,AH72),IF(AH72="","",par!$D54)),IF(AH72="","",par!AF53)))</f>
        <v/>
      </c>
      <c r="AJ72" s="641">
        <f>IF($D$5&lt;2011,par!AJ144,par!AK144)</f>
        <v>0</v>
      </c>
      <c r="AK72" s="767"/>
      <c r="AL72" s="166"/>
      <c r="AM72" s="247" t="str">
        <f>IF(AL64&lt;2011,IF(AL72="","",PlseDel),IF(AL65=1,IF(AL74="",IF(AL72="",par!AJ59,AL72),IF(AL72="","",par!$D54)),IF(AL72="","",par!AJ53)))</f>
        <v/>
      </c>
      <c r="AN72" s="641">
        <f>IF($D$5&lt;2011,par!AN144,par!AO144)</f>
        <v>0</v>
      </c>
      <c r="AO72" s="767"/>
      <c r="AP72" s="166"/>
      <c r="AQ72" s="247" t="str">
        <f>IF(AP64&lt;2011,IF(AP72="","",PlseDel),IF(AP65=1,IF(AP74="",IF(AP72="",par!AN59,AP72),IF(AP72="","",par!$D54)),IF(AP72="","",par!AN53)))</f>
        <v/>
      </c>
      <c r="AR72" s="641">
        <f>IF($D$5&lt;2011,par!AR144,par!AS144)</f>
        <v>0</v>
      </c>
      <c r="AS72" s="767"/>
      <c r="AT72" s="166"/>
      <c r="AU72" s="247" t="str">
        <f>IF(AT64&lt;2011,IF(AT72="","",PlseDel),IF(AT65=1,IF(AT74="",IF(AT72="",par!AR59,AT72),IF(AT72="","",par!$D54)),IF(AT72="","",par!AR53)))</f>
        <v/>
      </c>
      <c r="AV72" s="641">
        <f>IF($D$5&lt;2011,par!AV144,par!AW144)</f>
        <v>0</v>
      </c>
      <c r="AW72" s="767"/>
      <c r="AX72" s="166"/>
      <c r="AY72" s="247" t="str">
        <f>IF(AX64&lt;2011,IF(AX72="","",PlseDel),IF(AX65=1,IF(AX74="",IF(AX72="",par!AV59,AX72),IF(AX72="","",par!$D54)),IF(AX72="","",par!AV53)))</f>
        <v/>
      </c>
      <c r="AZ72" s="641">
        <f>IF($D$5&lt;2011,par!AZ144,par!BA144)</f>
        <v>0</v>
      </c>
      <c r="BA72" s="767"/>
      <c r="BB72" s="166"/>
      <c r="BC72" s="247" t="str">
        <f>IF(BB64&lt;2011,IF(BB72="","",PlseDel),IF(BB65=1,IF(BB74="",IF(BB72="",par!AZ59,BB72),IF(BB72="","",par!$D54)),IF(BB72="","",par!AZ53)))</f>
        <v/>
      </c>
      <c r="BD72" s="641">
        <f>IF($D$5&lt;2011,par!BD144,par!BE144)</f>
        <v>0</v>
      </c>
      <c r="BE72" s="767"/>
      <c r="BF72" s="166"/>
      <c r="BG72" s="247" t="str">
        <f>IF(BF64&lt;2011,IF(BF72="","",PlseDel),IF(BF65=1,IF(BF74="",IF(BF72="",par!BD59,BF72),IF(BF72="","",par!$D54)),IF(BF72="","",par!BD53)))</f>
        <v/>
      </c>
      <c r="BH72" s="641">
        <f>IF($D$5&lt;2011,par!BH144,par!BI144)</f>
        <v>0</v>
      </c>
      <c r="BI72" s="767"/>
      <c r="BJ72" s="166"/>
      <c r="BK72" s="247" t="str">
        <f>IF(BJ64&lt;2011,IF(BJ72="","",PlseDel),IF(BJ65=1,IF(BJ74="",IF(BJ72="",par!BH59,BJ72),IF(BJ72="","",par!$D54)),IF(BJ72="","",par!BH53)))</f>
        <v/>
      </c>
      <c r="BL72" s="641">
        <f>IF($D$5&lt;2011,par!BL144,par!BM144)</f>
        <v>0</v>
      </c>
      <c r="BM72" s="767"/>
      <c r="BN72" s="166"/>
      <c r="BO72" s="247" t="str">
        <f>IF(BN64&lt;2011,IF(BN72="","",PlseDel),IF(BN65=1,IF(BN74="",IF(BN72="",par!BL59,BN72),IF(BN72="","",par!$D54)),IF(BN72="","",par!BL53)))</f>
        <v/>
      </c>
      <c r="BP72" s="641">
        <f>IF($D$5&lt;2011,par!BP144,par!BQ144)</f>
        <v>0</v>
      </c>
      <c r="BQ72" s="767"/>
      <c r="BR72" s="166"/>
      <c r="BS72" s="247" t="str">
        <f>IF(BR64&lt;2011,IF(BR72="","",PlseDel),IF(BR65=1,IF(BR74="",IF(BR72="",par!BP59,BR72),IF(BR72="","",par!$D54)),IF(BR72="","",par!BP53)))</f>
        <v/>
      </c>
      <c r="BT72" s="641">
        <f>IF($D$5&lt;2011,par!BT144,par!BU144)</f>
        <v>0</v>
      </c>
      <c r="BU72" s="767"/>
      <c r="BV72" s="166"/>
      <c r="BW72" s="247" t="str">
        <f>IF(BV64&lt;2011,IF(BV72="","",PlseDel),IF(BV65=1,IF(BV74="",IF(BV72="",par!BT59,BV72),IF(BV72="","",par!$D54)),IF(BV72="","",par!BT53)))</f>
        <v/>
      </c>
      <c r="BX72" s="641">
        <f>IF($D$5&lt;2011,par!BX144,par!BY144)</f>
        <v>0</v>
      </c>
      <c r="BY72" s="767"/>
      <c r="BZ72" s="166"/>
      <c r="CA72" s="247" t="str">
        <f>IF(BZ64&lt;2011,IF(BZ72="","",PlseDel),IF(BZ65=1,IF(BZ74="",IF(BZ72="",par!BX59,BZ72),IF(BZ72="","",par!$D54)),IF(BZ72="","",par!BX53)))</f>
        <v/>
      </c>
      <c r="CB72" s="641">
        <f>IF($D$5&lt;2011,par!CB144,par!CC144)</f>
        <v>0</v>
      </c>
      <c r="CC72" s="767"/>
      <c r="CD72" s="166"/>
      <c r="CE72" s="247" t="str">
        <f>IF(CD64&lt;2011,IF(CD72="","",PlseDel),IF(CD65=1,IF(CD74="",IF(CD72="",par!CB59,CD72),IF(CD72="","",par!$D54)),IF(CD72="","",par!CB53)))</f>
        <v/>
      </c>
      <c r="CF72" s="641">
        <f>IF($D$5&lt;2011,par!CF144,par!CG144)</f>
        <v>0</v>
      </c>
      <c r="CG72" s="767"/>
      <c r="CH72" s="166"/>
      <c r="CI72" s="247" t="str">
        <f>IF(CH64&lt;2011,IF(CH72="","",PlseDel),IF(CH65=1,IF(CH74="",IF(CH72="",par!CF59,CH72),IF(CH72="","",par!$D54)),IF(CH72="","",par!CF53)))</f>
        <v/>
      </c>
      <c r="CJ72" s="641">
        <f>IF($D$5&lt;2011,par!CJ144,par!CK144)</f>
        <v>0</v>
      </c>
      <c r="CK72" s="767"/>
      <c r="CL72" s="166"/>
      <c r="CM72" s="247" t="str">
        <f>IF(CL64&lt;2011,IF(CL72="","",PlseDel),IF(CL65=1,IF(CL74="",IF(CL72="",par!CJ59,CL72),IF(CL72="","",par!$D54)),IF(CL72="","",par!CJ53)))</f>
        <v/>
      </c>
      <c r="CN72" s="641">
        <f>IF($D$5&lt;2011,par!CN144,par!CO144)</f>
        <v>0</v>
      </c>
      <c r="CO72" s="767"/>
      <c r="CP72" s="166"/>
      <c r="CQ72" s="247" t="str">
        <f>IF(CP64&lt;2011,IF(CP72="","",PlseDel),IF(CP65=1,IF(CP74="",IF(CP72="",par!CN59,CP72),IF(CP72="","",par!$D54)),IF(CP72="","",par!CN53)))</f>
        <v/>
      </c>
      <c r="CR72" s="641">
        <f>IF($D$5&lt;2011,par!CR144,par!CS144)</f>
        <v>0</v>
      </c>
      <c r="CS72" s="767"/>
      <c r="CT72" s="166"/>
      <c r="CU72" s="247" t="str">
        <f>IF(CT64&lt;2011,IF(CT72="","",PlseDel),IF(CT65=1,IF(CT74="",IF(CT72="",par!CR59,CT72),IF(CT72="","",par!$D54)),IF(CT72="","",par!CR53)))</f>
        <v/>
      </c>
      <c r="CV72" s="641">
        <f>IF($D$5&lt;2011,par!CV144,par!CW144)</f>
        <v>0</v>
      </c>
      <c r="CW72" s="767"/>
      <c r="CX72" s="166"/>
      <c r="CY72" s="247" t="str">
        <f>IF(CX64&lt;2011,IF(CX72="","",PlseDel),IF(CX65=1,IF(CX74="",IF(CX72="",par!CV59,CX72),IF(CX72="","",par!$D54)),IF(CX72="","",par!CV53)))</f>
        <v/>
      </c>
      <c r="CZ72" s="641">
        <f>IF($D$5&lt;2011,par!CZ144,par!DA144)</f>
        <v>0</v>
      </c>
      <c r="DA72" s="767"/>
      <c r="DB72" s="166"/>
      <c r="DC72" s="247" t="str">
        <f>IF(DB64&lt;2011,IF(DB72="","",PlseDel),IF(DB65=1,IF(DB74="",IF(DB72="",par!CZ59,DB72),IF(DB72="","",par!$D54)),IF(DB72="","",par!CZ53)))</f>
        <v/>
      </c>
      <c r="DD72" s="641">
        <f>IF($D$5&lt;2011,par!DD144,par!DE144)</f>
        <v>0</v>
      </c>
      <c r="DE72" s="767"/>
      <c r="DF72" s="166"/>
      <c r="DG72" s="247" t="str">
        <f>IF(DF64&lt;2011,IF(DF72="","",PlseDel),IF(DF65=1,IF(DF74="",IF(DF72="",par!DD59,DF72),IF(DF72="","",par!$D54)),IF(DF72="","",par!DD53)))</f>
        <v/>
      </c>
      <c r="DH72" s="641">
        <f>IF($D$5&lt;2011,par!DH144,par!DI144)</f>
        <v>0</v>
      </c>
      <c r="DI72" s="767"/>
      <c r="DJ72" s="166"/>
      <c r="DK72" s="247" t="str">
        <f>IF(DJ64&lt;2011,IF(DJ72="","",PlseDel),IF(DJ65=1,IF(DJ74="",IF(DJ72="",par!DH59,DJ72),IF(DJ72="","",par!$D54)),IF(DJ72="","",par!DH53)))</f>
        <v/>
      </c>
      <c r="DL72" s="641">
        <f>IF($D$5&lt;2011,par!DL144,par!DM144)</f>
        <v>0</v>
      </c>
      <c r="DM72" s="767"/>
      <c r="DN72" s="166"/>
      <c r="DO72" s="247" t="str">
        <f>IF(DN64&lt;2011,IF(DN72="","",PlseDel),IF(DN65=1,IF(DN74="",IF(DN72="",par!DL59,DN72),IF(DN72="","",par!$D54)),IF(DN72="","",par!DL53)))</f>
        <v/>
      </c>
      <c r="DP72" s="641">
        <f>IF($D$5&lt;2011,par!DP144,par!DQ144)</f>
        <v>0</v>
      </c>
      <c r="DQ72" s="767"/>
      <c r="DR72" s="166"/>
      <c r="DS72" s="247" t="str">
        <f>IF(DR64&lt;2011,IF(DR72="","",PlseDel),IF(DR65=1,IF(DR74="",IF(DR72="",par!DP59,DR72),IF(DR72="","",par!$D54)),IF(DR72="","",par!DP53)))</f>
        <v/>
      </c>
      <c r="DT72" s="641">
        <f>IF($D$5&lt;2011,par!DT144,par!DU144)</f>
        <v>0</v>
      </c>
      <c r="DU72" s="767"/>
      <c r="DV72" s="166"/>
      <c r="DW72" s="247" t="str">
        <f>IF(DV64&lt;2011,IF(DV72="","",PlseDel),IF(DV65=1,IF(DV74="",IF(DV72="",par!DT59,DV72),IF(DV72="","",par!$D54)),IF(DV72="","",par!DT53)))</f>
        <v/>
      </c>
      <c r="DX72" s="641">
        <f>IF($D$5&lt;2011,par!DX144,par!DY144)</f>
        <v>0</v>
      </c>
      <c r="DY72" s="767"/>
      <c r="DZ72" s="166"/>
      <c r="EA72" s="247" t="str">
        <f>IF(DZ64&lt;2011,IF(DZ72="","",PlseDel),IF(DZ65=1,IF(DZ74="",IF(DZ72="",par!DX59,DZ72),IF(DZ72="","",par!$D54)),IF(DZ72="","",par!DX53)))</f>
        <v/>
      </c>
      <c r="EB72" s="641">
        <f>IF($D$5&lt;2011,par!EB144,par!EC144)</f>
        <v>0</v>
      </c>
      <c r="EC72" s="767"/>
      <c r="ED72" s="166"/>
      <c r="EE72" s="247" t="str">
        <f>IF(ED64&lt;2011,IF(ED72="","",PlseDel),IF(ED65=1,IF(ED74="",IF(ED72="",par!EB59,ED72),IF(ED72="","",par!$D54)),IF(ED72="","",par!EB53)))</f>
        <v/>
      </c>
      <c r="EF72" s="641">
        <f>IF($D$5&lt;2011,par!EF144,par!EG144)</f>
        <v>0</v>
      </c>
      <c r="EG72" s="767"/>
      <c r="EH72" s="166"/>
      <c r="EI72" s="247" t="str">
        <f>IF(EH64&lt;2011,IF(EH72="","",PlseDel),IF(EH65=1,IF(EH74="",IF(EH72="",par!EF59,EH72),IF(EH72="","",par!$D54)),IF(EH72="","",par!EF53)))</f>
        <v/>
      </c>
      <c r="EJ72" s="641">
        <f>IF($D$5&lt;2011,par!EJ144,par!EK144)</f>
        <v>0</v>
      </c>
      <c r="EK72" s="767"/>
      <c r="EL72" s="166"/>
      <c r="EM72" s="247" t="str">
        <f>IF(EL64&lt;2011,IF(EL72="","",PlseDel),IF(EL65=1,IF(EL74="",IF(EL72="",par!EJ59,EL72),IF(EL72="","",par!$D54)),IF(EL72="","",par!EJ53)))</f>
        <v/>
      </c>
      <c r="EN72" s="641">
        <f>IF($D$5&lt;2011,par!EN144,par!EO144)</f>
        <v>0</v>
      </c>
      <c r="EO72" s="767"/>
      <c r="EP72" s="166"/>
      <c r="EQ72" s="247" t="str">
        <f>IF(EP64&lt;2011,IF(EP72="","",PlseDel),IF(EP65=1,IF(EP74="",IF(EP72="",par!EN59,EP72),IF(EP72="","",par!$D54)),IF(EP72="","",par!EN53)))</f>
        <v/>
      </c>
      <c r="ER72" s="641">
        <f>IF($D$5&lt;2011,par!ER144,par!ES144)</f>
        <v>0</v>
      </c>
      <c r="ES72" s="767"/>
      <c r="ET72" s="166"/>
      <c r="EU72" s="247" t="str">
        <f>IF(ET64&lt;2011,IF(ET72="","",PlseDel),IF(ET65=1,IF(ET74="",IF(ET72="",par!ER59,ET72),IF(ET72="","",par!$D54)),IF(ET72="","",par!ER53)))</f>
        <v/>
      </c>
      <c r="EV72" s="641">
        <f>IF($D$5&lt;2011,par!EV144,par!EW144)</f>
        <v>0</v>
      </c>
      <c r="EW72" s="767"/>
      <c r="EX72" s="166"/>
      <c r="EY72" s="247" t="str">
        <f>IF(EX64&lt;2011,IF(EX72="","",PlseDel),IF(EX65=1,IF(EX74="",IF(EX72="",par!EV59,EX72),IF(EX72="","",par!$D54)),IF(EX72="","",par!EV53)))</f>
        <v/>
      </c>
      <c r="EZ72" s="641">
        <f>IF($D$5&lt;2011,par!EZ144,par!FA144)</f>
        <v>0</v>
      </c>
      <c r="FA72" s="767"/>
      <c r="FB72" s="166"/>
      <c r="FC72" s="247" t="str">
        <f>IF(FB64&lt;2011,IF(FB72="","",PlseDel),IF(FB65=1,IF(FB74="",IF(FB72="",par!EZ59,FB72),IF(FB72="","",par!$D54)),IF(FB72="","",par!EZ53)))</f>
        <v/>
      </c>
      <c r="FD72" s="641">
        <f>IF($D$5&lt;2011,par!FD144,par!FE144)</f>
        <v>0</v>
      </c>
      <c r="FE72" s="767"/>
      <c r="FF72" s="166"/>
      <c r="FG72" s="247" t="str">
        <f>IF(FF64&lt;2011,IF(FF72="","",PlseDel),IF(FF65=1,IF(FF74="",IF(FF72="",par!FD59,FF72),IF(FF72="","",par!$D54)),IF(FF72="","",par!FD53)))</f>
        <v/>
      </c>
      <c r="FH72" s="641">
        <f>IF($D$5&lt;2011,par!FH144,par!FI144)</f>
        <v>0</v>
      </c>
      <c r="FI72" s="767"/>
      <c r="FJ72" s="166"/>
      <c r="FK72" s="247" t="str">
        <f>IF(FJ64&lt;2011,IF(FJ72="","",PlseDel),IF(FJ65=1,IF(FJ74="",IF(FJ72="",par!FH59,FJ72),IF(FJ72="","",par!$D54)),IF(FJ72="","",par!FH53)))</f>
        <v/>
      </c>
      <c r="FL72" s="641">
        <f>IF($D$5&lt;2011,par!FL144,par!FM144)</f>
        <v>0</v>
      </c>
      <c r="FM72" s="767"/>
      <c r="FN72" s="166"/>
      <c r="FO72" s="247" t="str">
        <f>IF(FN64&lt;2011,IF(FN72="","",PlseDel),IF(FN65=1,IF(FN74="",IF(FN72="",par!FL59,FN72),IF(FN72="","",par!$D54)),IF(FN72="","",par!FL53)))</f>
        <v/>
      </c>
      <c r="FP72" s="641">
        <f>IF($D$5&lt;2011,par!FP144,par!FQ144)</f>
        <v>0</v>
      </c>
      <c r="FQ72" s="767"/>
      <c r="FR72" s="166"/>
      <c r="FS72" s="247" t="str">
        <f>IF(FR64&lt;2011,IF(FR72="","",PlseDel),IF(FR65=1,IF(FR74="",IF(FR72="",par!FP59,FR72),IF(FR72="","",par!$D54)),IF(FR72="","",par!FP53)))</f>
        <v/>
      </c>
      <c r="FT72" s="641">
        <f>IF($D$5&lt;2011,par!FT144,par!FU144)</f>
        <v>0</v>
      </c>
      <c r="FU72" s="767"/>
      <c r="FV72" s="166"/>
      <c r="FW72" s="247" t="str">
        <f>IF(FV64&lt;2011,IF(FV72="","",PlseDel),IF(FV65=1,IF(FV74="",IF(FV72="",par!FT59,FV72),IF(FV72="","",par!$D54)),IF(FV72="","",par!FT53)))</f>
        <v/>
      </c>
      <c r="FX72" s="641">
        <f>IF($D$5&lt;2011,par!FX144,par!FY144)</f>
        <v>0</v>
      </c>
      <c r="FY72" s="767"/>
      <c r="FZ72" s="166"/>
      <c r="GA72" s="247" t="str">
        <f>IF(FZ64&lt;2011,IF(FZ72="","",PlseDel),IF(FZ65=1,IF(FZ74="",IF(FZ72="",par!FX59,FZ72),IF(FZ72="","",par!$D54)),IF(FZ72="","",par!FX53)))</f>
        <v/>
      </c>
      <c r="GB72" s="641">
        <f>IF($D$5&lt;2011,par!GB144,par!GC144)</f>
        <v>0</v>
      </c>
      <c r="GC72" s="767"/>
      <c r="GD72" s="166"/>
      <c r="GE72" s="247" t="str">
        <f>IF(GD64&lt;2011,IF(GD72="","",PlseDel),IF(GD65=1,IF(GD74="",IF(GD72="",par!GB59,GD72),IF(GD72="","",par!$D54)),IF(GD72="","",par!GB53)))</f>
        <v/>
      </c>
      <c r="GF72" s="641">
        <f>IF($D$5&lt;2011,par!GF144,par!GG144)</f>
        <v>0</v>
      </c>
      <c r="GG72" s="767"/>
      <c r="GH72" s="166"/>
      <c r="GI72" s="247" t="str">
        <f>IF(GH64&lt;2011,IF(GH72="","",PlseDel),IF(GH65=1,IF(GH74="",IF(GH72="",par!GF59,GH72),IF(GH72="","",par!$D54)),IF(GH72="","",par!GF53)))</f>
        <v/>
      </c>
      <c r="GJ72" s="641">
        <f>IF($D$5&lt;2011,par!GJ144,par!GK144)</f>
        <v>0</v>
      </c>
      <c r="GK72" s="767"/>
      <c r="GL72" s="166"/>
      <c r="GM72" s="247" t="str">
        <f>IF(GL64&lt;2011,IF(GL72="","",PlseDel),IF(GL65=1,IF(GL74="",IF(GL72="",par!GJ59,GL72),IF(GL72="","",par!$D54)),IF(GL72="","",par!GJ53)))</f>
        <v/>
      </c>
      <c r="GN72" s="641">
        <f>IF($D$5&lt;2011,par!GN144,par!GO144)</f>
        <v>0</v>
      </c>
      <c r="GO72" s="767"/>
      <c r="GP72" s="166"/>
      <c r="GQ72" s="247" t="str">
        <f>IF(GP64&lt;2011,IF(GP72="","",PlseDel),IF(GP65=1,IF(GP74="",IF(GP72="",par!GN59,GP72),IF(GP72="","",par!$D54)),IF(GP72="","",par!GN53)))</f>
        <v/>
      </c>
      <c r="GR72" s="641">
        <f>IF($D$5&lt;2011,par!GR144,par!GS144)</f>
        <v>0</v>
      </c>
      <c r="GS72" s="767"/>
      <c r="GT72" s="166"/>
      <c r="GU72" s="247" t="str">
        <f>IF(GT64&lt;2011,IF(GT72="","",PlseDel),IF(GT65=1,IF(GT74="",IF(GT72="",par!GR59,GT72),IF(GT72="","",par!$D54)),IF(GT72="","",par!GR53)))</f>
        <v/>
      </c>
      <c r="GV72" s="641">
        <f>IF($D$5&lt;2011,par!GV144,par!GW144)</f>
        <v>0</v>
      </c>
      <c r="GW72" s="767"/>
      <c r="GX72" s="166"/>
      <c r="GY72" s="247" t="str">
        <f>IF(GX64&lt;2011,IF(GX72="","",PlseDel),IF(GX65=1,IF(GX74="",IF(GX72="",par!GV59,GX72),IF(GX72="","",par!$D54)),IF(GX72="","",par!GV53)))</f>
        <v/>
      </c>
      <c r="GZ72" s="641">
        <f>IF($D$5&lt;2011,par!GZ144,par!HA144)</f>
        <v>0</v>
      </c>
      <c r="HA72" s="767"/>
      <c r="HB72" s="166"/>
      <c r="HC72" s="247" t="str">
        <f>IF(HB64&lt;2011,IF(HB72="","",PlseDel),IF(HB65=1,IF(HB74="",IF(HB72="",par!GZ59,HB72),IF(HB72="","",par!$D54)),IF(HB72="","",par!GZ53)))</f>
        <v/>
      </c>
      <c r="HD72" s="641">
        <f>IF($D$5&lt;2011,par!HD144,par!HE144)</f>
        <v>0</v>
      </c>
      <c r="HE72" s="767"/>
      <c r="HF72" s="166"/>
      <c r="HG72" s="247" t="str">
        <f>IF(HF64&lt;2011,IF(HF72="","",PlseDel),IF(HF65=1,IF(HF74="",IF(HF72="",par!HD59,HF72),IF(HF72="","",par!$D54)),IF(HF72="","",par!HD53)))</f>
        <v/>
      </c>
      <c r="HH72" s="641">
        <f>IF($D$5&lt;2011,par!HH144,par!HI144)</f>
        <v>0</v>
      </c>
      <c r="HI72" s="767"/>
      <c r="HJ72" s="166"/>
      <c r="HK72" s="247" t="str">
        <f>IF(HJ64&lt;2011,IF(HJ72="","",PlseDel),IF(HJ65=1,IF(HJ74="",IF(HJ72="",par!HH59,HJ72),IF(HJ72="","",par!$D54)),IF(HJ72="","",par!HH53)))</f>
        <v/>
      </c>
      <c r="HL72" s="641">
        <f>IF($D$5&lt;2011,par!HL144,par!HM144)</f>
        <v>0</v>
      </c>
      <c r="HM72" s="767"/>
      <c r="HN72" s="166"/>
      <c r="HO72" s="247" t="str">
        <f>IF(HN64&lt;2011,IF(HN72="","",PlseDel),IF(HN65=1,IF(HN74="",IF(HN72="",par!HL59,HN72),IF(HN72="","",par!$D54)),IF(HN72="","",par!HL53)))</f>
        <v/>
      </c>
      <c r="HP72" s="641">
        <f>IF($D$5&lt;2011,par!HP144,par!HQ144)</f>
        <v>0</v>
      </c>
      <c r="HQ72" s="767"/>
      <c r="HR72" s="166"/>
      <c r="HS72" s="247" t="str">
        <f>IF(HR64&lt;2011,IF(HR72="","",PlseDel),IF(HR65=1,IF(HR74="",IF(HR72="",par!HP59,HR72),IF(HR72="","",par!$D54)),IF(HR72="","",par!HP53)))</f>
        <v/>
      </c>
      <c r="HT72" s="641">
        <f>IF($D$5&lt;2011,par!HT144,par!HU144)</f>
        <v>0</v>
      </c>
      <c r="HU72" s="767"/>
      <c r="HV72" s="166"/>
      <c r="HW72" s="247" t="str">
        <f>IF(HV64&lt;2011,IF(HV72="","",PlseDel),IF(HV65=1,IF(HV74="",IF(HV72="",par!HT59,HV72),IF(HV72="","",par!$D54)),IF(HV72="","",par!HT53)))</f>
        <v/>
      </c>
      <c r="HX72" s="641">
        <f>IF($D$5&lt;2011,par!HX144,par!HY144)</f>
        <v>0</v>
      </c>
      <c r="HY72" s="767"/>
      <c r="HZ72" s="166"/>
      <c r="IA72" s="247" t="str">
        <f>IF(HZ64&lt;2011,IF(HZ72="","",PlseDel),IF(HZ65=1,IF(HZ74="",IF(HZ72="",par!HX59,HZ72),IF(HZ72="","",par!$D54)),IF(HZ72="","",par!HX53)))</f>
        <v/>
      </c>
      <c r="IB72" s="641">
        <f>IF($D$5&lt;2011,par!IB144,par!IC144)</f>
        <v>0</v>
      </c>
      <c r="IC72" s="767"/>
      <c r="ID72" s="166"/>
      <c r="IE72" s="247" t="str">
        <f>IF(ID64&lt;2011,IF(ID72="","",PlseDel),IF(ID65=1,IF(ID74="",IF(ID72="",par!IB59,ID72),IF(ID72="","",par!$D54)),IF(ID72="","",par!IB53)))</f>
        <v/>
      </c>
      <c r="IF72" s="641">
        <f>IF($D$5&lt;2011,par!IF144,par!IG144)</f>
        <v>0</v>
      </c>
      <c r="IG72" s="767"/>
      <c r="IH72" s="166"/>
      <c r="II72" s="247" t="str">
        <f>IF(IH64&lt;2011,IF(IH72="","",PlseDel),IF(IH65=1,IF(IH74="",IF(IH72="",par!IF59,IH72),IF(IH72="","",par!$D54)),IF(IH72="","",par!IF53)))</f>
        <v/>
      </c>
      <c r="IJ72" s="641">
        <f>IF($D$5&lt;2011,par!IJ144,par!IK144)</f>
        <v>0</v>
      </c>
      <c r="IK72" s="767"/>
      <c r="IL72" s="166"/>
      <c r="IM72" s="247" t="str">
        <f>IF(IL64&lt;2011,IF(IL72="","",PlseDel),IF(IL65=1,IF(IL74="",IF(IL72="",par!IJ59,IL72),IF(IL72="","",par!$D54)),IF(IL72="","",par!IJ53)))</f>
        <v/>
      </c>
      <c r="IN72" s="641">
        <f>IF($D$5&lt;2011,par!IN144,par!IO144)</f>
        <v>0</v>
      </c>
      <c r="IO72" s="767"/>
      <c r="IP72" s="166"/>
      <c r="IQ72" s="247" t="str">
        <f>IF(IP64&lt;2011,IF(IP72="","",PlseDel),IF(IP65=1,IF(IP74="",IF(IP72="",par!IN59,IP72),IF(IP72="","",par!$D54)),IF(IP72="","",par!IN53)))</f>
        <v/>
      </c>
      <c r="IR72" s="641">
        <f>IF($D$5&lt;2011,par!IR144,par!IS144)</f>
        <v>0</v>
      </c>
      <c r="IS72" s="767"/>
      <c r="IT72" s="166"/>
      <c r="IU72" s="247" t="str">
        <f>IF(IT64&lt;2011,IF(IT72="","",PlseDel),IF(IT65=1,IF(IT74="",IF(IT72="",par!IR59,IT72),IF(IT72="","",par!$D54)),IF(IT72="","",par!IR53)))</f>
        <v/>
      </c>
      <c r="IV72" s="641">
        <f>IF($D$5&lt;2011,par!IV144,par!#REF!)</f>
        <v>0</v>
      </c>
      <c r="IW72" s="767"/>
      <c r="IX72" s="166"/>
      <c r="IY72" s="247" t="str">
        <f>IF(IX64&lt;2011,IF(IX72="","",PlseDel),IF(IX65=1,IF(IX74="",IF(IX72="",par!IV59,IX72),IF(IX72="","",par!$D54)),IF(IX72="","",par!IV53)))</f>
        <v/>
      </c>
    </row>
    <row r="73" spans="2:259" ht="30.15" hidden="1" customHeight="1" x14ac:dyDescent="0.35">
      <c r="F73" s="422"/>
      <c r="G73" s="409"/>
      <c r="H73" s="641">
        <f>IF($D$5&lt;2011,par!H145,par!I145)</f>
        <v>0</v>
      </c>
      <c r="I73" s="767"/>
      <c r="J73" s="167"/>
      <c r="K73" s="248" t="str">
        <f>IF(J65=1,IF(J75="",IF(J73="",par!H60,J73),IF(J73="","",par!$D55)),IF(J73="","",par!H53))</f>
        <v/>
      </c>
      <c r="L73" s="641">
        <f>IF($D$5&lt;2011,par!L145,par!M145)</f>
        <v>0</v>
      </c>
      <c r="M73" s="767"/>
      <c r="N73" s="167"/>
      <c r="O73" s="248" t="str">
        <f>IF(N65=1,IF(N75="",IF(N73="",par!L60,N73),IF(N73="","",par!$D55)),IF(N73="","",par!L53))</f>
        <v/>
      </c>
      <c r="P73" s="641">
        <f>IF($D$5&lt;2011,par!P145,par!Q145)</f>
        <v>0</v>
      </c>
      <c r="Q73" s="767"/>
      <c r="R73" s="167"/>
      <c r="S73" s="248" t="str">
        <f>IF(R65=1,IF(R75="",IF(R73="",par!P60,R73),IF(R73="","",par!$D55)),IF(R73="","",par!P53))</f>
        <v/>
      </c>
      <c r="T73" s="641">
        <f>IF($D$5&lt;2011,par!T145,par!U145)</f>
        <v>0</v>
      </c>
      <c r="U73" s="767"/>
      <c r="V73" s="167"/>
      <c r="W73" s="248" t="str">
        <f>IF(V65=1,IF(V75="",IF(V73="",par!T60,V73),IF(V73="","",par!$D55)),IF(V73="","",par!T53))</f>
        <v/>
      </c>
      <c r="X73" s="641">
        <f>IF($D$5&lt;2011,par!X145,par!Y145)</f>
        <v>0</v>
      </c>
      <c r="Y73" s="767"/>
      <c r="Z73" s="167"/>
      <c r="AA73" s="248" t="str">
        <f>IF(Z65=1,IF(Z75="",IF(Z73="",par!X60,Z73),IF(Z73="","",par!$D55)),IF(Z73="","",par!X53))</f>
        <v/>
      </c>
      <c r="AB73" s="641">
        <f>IF($D$5&lt;2011,par!AB145,par!AC145)</f>
        <v>0</v>
      </c>
      <c r="AC73" s="767"/>
      <c r="AD73" s="167"/>
      <c r="AE73" s="248" t="str">
        <f>IF(AD65=1,IF(AD75="",IF(AD73="",par!AB60,AD73),IF(AD73="","",par!$D55)),IF(AD73="","",par!AB53))</f>
        <v/>
      </c>
      <c r="AF73" s="641">
        <f>IF($D$5&lt;2011,par!AF145,par!AG145)</f>
        <v>0</v>
      </c>
      <c r="AG73" s="767"/>
      <c r="AH73" s="167"/>
      <c r="AI73" s="248" t="str">
        <f>IF(AH65=1,IF(AH75="",IF(AH73="",par!AF60,AH73),IF(AH73="","",par!$D55)),IF(AH73="","",par!AF53))</f>
        <v/>
      </c>
      <c r="AJ73" s="641">
        <f>IF($D$5&lt;2011,par!AJ145,par!AK145)</f>
        <v>0</v>
      </c>
      <c r="AK73" s="767"/>
      <c r="AL73" s="167"/>
      <c r="AM73" s="248" t="str">
        <f>IF(AL65=1,IF(AL75="",IF(AL73="",par!AJ60,AL73),IF(AL73="","",par!$D55)),IF(AL73="","",par!AJ53))</f>
        <v/>
      </c>
      <c r="AN73" s="641">
        <f>IF($D$5&lt;2011,par!AN145,par!AO145)</f>
        <v>0</v>
      </c>
      <c r="AO73" s="767"/>
      <c r="AP73" s="167"/>
      <c r="AQ73" s="248" t="str">
        <f>IF(AP65=1,IF(AP75="",IF(AP73="",par!AN60,AP73),IF(AP73="","",par!$D55)),IF(AP73="","",par!AN53))</f>
        <v/>
      </c>
      <c r="AR73" s="641">
        <f>IF($D$5&lt;2011,par!AR145,par!AS145)</f>
        <v>0</v>
      </c>
      <c r="AS73" s="767"/>
      <c r="AT73" s="167"/>
      <c r="AU73" s="248" t="str">
        <f>IF(AT65=1,IF(AT75="",IF(AT73="",par!AR60,AT73),IF(AT73="","",par!$D55)),IF(AT73="","",par!AR53))</f>
        <v/>
      </c>
      <c r="AV73" s="641">
        <f>IF($D$5&lt;2011,par!AV145,par!AW145)</f>
        <v>0</v>
      </c>
      <c r="AW73" s="767"/>
      <c r="AX73" s="167"/>
      <c r="AY73" s="248" t="str">
        <f>IF(AX65=1,IF(AX75="",IF(AX73="",par!AV60,AX73),IF(AX73="","",par!$D55)),IF(AX73="","",par!AV53))</f>
        <v/>
      </c>
      <c r="AZ73" s="641">
        <f>IF($D$5&lt;2011,par!AZ145,par!BA145)</f>
        <v>0</v>
      </c>
      <c r="BA73" s="767"/>
      <c r="BB73" s="167"/>
      <c r="BC73" s="248" t="str">
        <f>IF(BB65=1,IF(BB75="",IF(BB73="",par!AZ60,BB73),IF(BB73="","",par!$D55)),IF(BB73="","",par!AZ53))</f>
        <v/>
      </c>
      <c r="BD73" s="641">
        <f>IF($D$5&lt;2011,par!BD145,par!BE145)</f>
        <v>0</v>
      </c>
      <c r="BE73" s="767"/>
      <c r="BF73" s="167"/>
      <c r="BG73" s="248" t="str">
        <f>IF(BF65=1,IF(BF75="",IF(BF73="",par!BD60,BF73),IF(BF73="","",par!$D55)),IF(BF73="","",par!BD53))</f>
        <v/>
      </c>
      <c r="BH73" s="641">
        <f>IF($D$5&lt;2011,par!BH145,par!BI145)</f>
        <v>0</v>
      </c>
      <c r="BI73" s="767"/>
      <c r="BJ73" s="167"/>
      <c r="BK73" s="248" t="str">
        <f>IF(BJ65=1,IF(BJ75="",IF(BJ73="",par!BH60,BJ73),IF(BJ73="","",par!$D55)),IF(BJ73="","",par!BH53))</f>
        <v/>
      </c>
      <c r="BL73" s="641">
        <f>IF($D$5&lt;2011,par!BL145,par!BM145)</f>
        <v>0</v>
      </c>
      <c r="BM73" s="767"/>
      <c r="BN73" s="167"/>
      <c r="BO73" s="248" t="str">
        <f>IF(BN65=1,IF(BN75="",IF(BN73="",par!BL60,BN73),IF(BN73="","",par!$D55)),IF(BN73="","",par!BL53))</f>
        <v/>
      </c>
      <c r="BP73" s="641">
        <f>IF($D$5&lt;2011,par!BP145,par!BQ145)</f>
        <v>0</v>
      </c>
      <c r="BQ73" s="767"/>
      <c r="BR73" s="167"/>
      <c r="BS73" s="248" t="str">
        <f>IF(BR65=1,IF(BR75="",IF(BR73="",par!BP60,BR73),IF(BR73="","",par!$D55)),IF(BR73="","",par!BP53))</f>
        <v/>
      </c>
      <c r="BT73" s="641">
        <f>IF($D$5&lt;2011,par!BT145,par!BU145)</f>
        <v>0</v>
      </c>
      <c r="BU73" s="767"/>
      <c r="BV73" s="167"/>
      <c r="BW73" s="248" t="str">
        <f>IF(BV65=1,IF(BV75="",IF(BV73="",par!BT60,BV73),IF(BV73="","",par!$D55)),IF(BV73="","",par!BT53))</f>
        <v/>
      </c>
      <c r="BX73" s="641">
        <f>IF($D$5&lt;2011,par!BX145,par!BY145)</f>
        <v>0</v>
      </c>
      <c r="BY73" s="767"/>
      <c r="BZ73" s="167"/>
      <c r="CA73" s="248" t="str">
        <f>IF(BZ65=1,IF(BZ75="",IF(BZ73="",par!BX60,BZ73),IF(BZ73="","",par!$D55)),IF(BZ73="","",par!BX53))</f>
        <v/>
      </c>
      <c r="CB73" s="641">
        <f>IF($D$5&lt;2011,par!CB145,par!CC145)</f>
        <v>0</v>
      </c>
      <c r="CC73" s="767"/>
      <c r="CD73" s="167"/>
      <c r="CE73" s="248" t="str">
        <f>IF(CD65=1,IF(CD75="",IF(CD73="",par!CB60,CD73),IF(CD73="","",par!$D55)),IF(CD73="","",par!CB53))</f>
        <v/>
      </c>
      <c r="CF73" s="641">
        <f>IF($D$5&lt;2011,par!CF145,par!CG145)</f>
        <v>0</v>
      </c>
      <c r="CG73" s="767"/>
      <c r="CH73" s="167"/>
      <c r="CI73" s="248" t="str">
        <f>IF(CH65=1,IF(CH75="",IF(CH73="",par!CF60,CH73),IF(CH73="","",par!$D55)),IF(CH73="","",par!CF53))</f>
        <v/>
      </c>
      <c r="CJ73" s="641">
        <f>IF($D$5&lt;2011,par!CJ145,par!CK145)</f>
        <v>0</v>
      </c>
      <c r="CK73" s="767"/>
      <c r="CL73" s="167"/>
      <c r="CM73" s="248" t="str">
        <f>IF(CL65=1,IF(CL75="",IF(CL73="",par!CJ60,CL73),IF(CL73="","",par!$D55)),IF(CL73="","",par!CJ53))</f>
        <v/>
      </c>
      <c r="CN73" s="641">
        <f>IF($D$5&lt;2011,par!CN145,par!CO145)</f>
        <v>0</v>
      </c>
      <c r="CO73" s="767"/>
      <c r="CP73" s="167"/>
      <c r="CQ73" s="248" t="str">
        <f>IF(CP65=1,IF(CP75="",IF(CP73="",par!CN60,CP73),IF(CP73="","",par!$D55)),IF(CP73="","",par!CN53))</f>
        <v/>
      </c>
      <c r="CR73" s="641">
        <f>IF($D$5&lt;2011,par!CR145,par!CS145)</f>
        <v>0</v>
      </c>
      <c r="CS73" s="767"/>
      <c r="CT73" s="167"/>
      <c r="CU73" s="248" t="str">
        <f>IF(CT65=1,IF(CT75="",IF(CT73="",par!CR60,CT73),IF(CT73="","",par!$D55)),IF(CT73="","",par!CR53))</f>
        <v/>
      </c>
      <c r="CV73" s="641">
        <f>IF($D$5&lt;2011,par!CV145,par!CW145)</f>
        <v>0</v>
      </c>
      <c r="CW73" s="767"/>
      <c r="CX73" s="167"/>
      <c r="CY73" s="248" t="str">
        <f>IF(CX65=1,IF(CX75="",IF(CX73="",par!CV60,CX73),IF(CX73="","",par!$D55)),IF(CX73="","",par!CV53))</f>
        <v/>
      </c>
      <c r="CZ73" s="641">
        <f>IF($D$5&lt;2011,par!CZ145,par!DA145)</f>
        <v>0</v>
      </c>
      <c r="DA73" s="767"/>
      <c r="DB73" s="167"/>
      <c r="DC73" s="248" t="str">
        <f>IF(DB65=1,IF(DB75="",IF(DB73="",par!CZ60,DB73),IF(DB73="","",par!$D55)),IF(DB73="","",par!CZ53))</f>
        <v/>
      </c>
      <c r="DD73" s="641">
        <f>IF($D$5&lt;2011,par!DD145,par!DE145)</f>
        <v>0</v>
      </c>
      <c r="DE73" s="767"/>
      <c r="DF73" s="167"/>
      <c r="DG73" s="248" t="str">
        <f>IF(DF65=1,IF(DF75="",IF(DF73="",par!DD60,DF73),IF(DF73="","",par!$D55)),IF(DF73="","",par!DD53))</f>
        <v/>
      </c>
      <c r="DH73" s="641">
        <f>IF($D$5&lt;2011,par!DH145,par!DI145)</f>
        <v>0</v>
      </c>
      <c r="DI73" s="767"/>
      <c r="DJ73" s="167"/>
      <c r="DK73" s="248" t="str">
        <f>IF(DJ65=1,IF(DJ75="",IF(DJ73="",par!DH60,DJ73),IF(DJ73="","",par!$D55)),IF(DJ73="","",par!DH53))</f>
        <v/>
      </c>
      <c r="DL73" s="641">
        <f>IF($D$5&lt;2011,par!DL145,par!DM145)</f>
        <v>0</v>
      </c>
      <c r="DM73" s="767"/>
      <c r="DN73" s="167"/>
      <c r="DO73" s="248" t="str">
        <f>IF(DN65=1,IF(DN75="",IF(DN73="",par!DL60,DN73),IF(DN73="","",par!$D55)),IF(DN73="","",par!DL53))</f>
        <v/>
      </c>
      <c r="DP73" s="641">
        <f>IF($D$5&lt;2011,par!DP145,par!DQ145)</f>
        <v>0</v>
      </c>
      <c r="DQ73" s="767"/>
      <c r="DR73" s="167"/>
      <c r="DS73" s="248" t="str">
        <f>IF(DR65=1,IF(DR75="",IF(DR73="",par!DP60,DR73),IF(DR73="","",par!$D55)),IF(DR73="","",par!DP53))</f>
        <v/>
      </c>
      <c r="DT73" s="641">
        <f>IF($D$5&lt;2011,par!DT145,par!DU145)</f>
        <v>0</v>
      </c>
      <c r="DU73" s="767"/>
      <c r="DV73" s="167"/>
      <c r="DW73" s="248" t="str">
        <f>IF(DV65=1,IF(DV75="",IF(DV73="",par!DT60,DV73),IF(DV73="","",par!$D55)),IF(DV73="","",par!DT53))</f>
        <v/>
      </c>
      <c r="DX73" s="641">
        <f>IF($D$5&lt;2011,par!DX145,par!DY145)</f>
        <v>0</v>
      </c>
      <c r="DY73" s="767"/>
      <c r="DZ73" s="167"/>
      <c r="EA73" s="248" t="str">
        <f>IF(DZ65=1,IF(DZ75="",IF(DZ73="",par!DX60,DZ73),IF(DZ73="","",par!$D55)),IF(DZ73="","",par!DX53))</f>
        <v/>
      </c>
      <c r="EB73" s="641">
        <f>IF($D$5&lt;2011,par!EB145,par!EC145)</f>
        <v>0</v>
      </c>
      <c r="EC73" s="767"/>
      <c r="ED73" s="167"/>
      <c r="EE73" s="248" t="str">
        <f>IF(ED65=1,IF(ED75="",IF(ED73="",par!EB60,ED73),IF(ED73="","",par!$D55)),IF(ED73="","",par!EB53))</f>
        <v/>
      </c>
      <c r="EF73" s="641">
        <f>IF($D$5&lt;2011,par!EF145,par!EG145)</f>
        <v>0</v>
      </c>
      <c r="EG73" s="767"/>
      <c r="EH73" s="167"/>
      <c r="EI73" s="248" t="str">
        <f>IF(EH65=1,IF(EH75="",IF(EH73="",par!EF60,EH73),IF(EH73="","",par!$D55)),IF(EH73="","",par!EF53))</f>
        <v/>
      </c>
      <c r="EJ73" s="641">
        <f>IF($D$5&lt;2011,par!EJ145,par!EK145)</f>
        <v>0</v>
      </c>
      <c r="EK73" s="767"/>
      <c r="EL73" s="167"/>
      <c r="EM73" s="248" t="str">
        <f>IF(EL65=1,IF(EL75="",IF(EL73="",par!EJ60,EL73),IF(EL73="","",par!$D55)),IF(EL73="","",par!EJ53))</f>
        <v/>
      </c>
      <c r="EN73" s="641">
        <f>IF($D$5&lt;2011,par!EN145,par!EO145)</f>
        <v>0</v>
      </c>
      <c r="EO73" s="767"/>
      <c r="EP73" s="167"/>
      <c r="EQ73" s="248" t="str">
        <f>IF(EP65=1,IF(EP75="",IF(EP73="",par!EN60,EP73),IF(EP73="","",par!$D55)),IF(EP73="","",par!EN53))</f>
        <v/>
      </c>
      <c r="ER73" s="641">
        <f>IF($D$5&lt;2011,par!ER145,par!ES145)</f>
        <v>0</v>
      </c>
      <c r="ES73" s="767"/>
      <c r="ET73" s="167"/>
      <c r="EU73" s="248" t="str">
        <f>IF(ET65=1,IF(ET75="",IF(ET73="",par!ER60,ET73),IF(ET73="","",par!$D55)),IF(ET73="","",par!ER53))</f>
        <v/>
      </c>
      <c r="EV73" s="641">
        <f>IF($D$5&lt;2011,par!EV145,par!EW145)</f>
        <v>0</v>
      </c>
      <c r="EW73" s="767"/>
      <c r="EX73" s="167"/>
      <c r="EY73" s="248" t="str">
        <f>IF(EX65=1,IF(EX75="",IF(EX73="",par!EV60,EX73),IF(EX73="","",par!$D55)),IF(EX73="","",par!EV53))</f>
        <v/>
      </c>
      <c r="EZ73" s="641">
        <f>IF($D$5&lt;2011,par!EZ145,par!FA145)</f>
        <v>0</v>
      </c>
      <c r="FA73" s="767"/>
      <c r="FB73" s="167"/>
      <c r="FC73" s="248" t="str">
        <f>IF(FB65=1,IF(FB75="",IF(FB73="",par!EZ60,FB73),IF(FB73="","",par!$D55)),IF(FB73="","",par!EZ53))</f>
        <v/>
      </c>
      <c r="FD73" s="641">
        <f>IF($D$5&lt;2011,par!FD145,par!FE145)</f>
        <v>0</v>
      </c>
      <c r="FE73" s="767"/>
      <c r="FF73" s="167"/>
      <c r="FG73" s="248" t="str">
        <f>IF(FF65=1,IF(FF75="",IF(FF73="",par!FD60,FF73),IF(FF73="","",par!$D55)),IF(FF73="","",par!FD53))</f>
        <v/>
      </c>
      <c r="FH73" s="641">
        <f>IF($D$5&lt;2011,par!FH145,par!FI145)</f>
        <v>0</v>
      </c>
      <c r="FI73" s="767"/>
      <c r="FJ73" s="167"/>
      <c r="FK73" s="248" t="str">
        <f>IF(FJ65=1,IF(FJ75="",IF(FJ73="",par!FH60,FJ73),IF(FJ73="","",par!$D55)),IF(FJ73="","",par!FH53))</f>
        <v/>
      </c>
      <c r="FL73" s="641">
        <f>IF($D$5&lt;2011,par!FL145,par!FM145)</f>
        <v>0</v>
      </c>
      <c r="FM73" s="767"/>
      <c r="FN73" s="167"/>
      <c r="FO73" s="248" t="str">
        <f>IF(FN65=1,IF(FN75="",IF(FN73="",par!FL60,FN73),IF(FN73="","",par!$D55)),IF(FN73="","",par!FL53))</f>
        <v/>
      </c>
      <c r="FP73" s="641">
        <f>IF($D$5&lt;2011,par!FP145,par!FQ145)</f>
        <v>0</v>
      </c>
      <c r="FQ73" s="767"/>
      <c r="FR73" s="167"/>
      <c r="FS73" s="248" t="str">
        <f>IF(FR65=1,IF(FR75="",IF(FR73="",par!FP60,FR73),IF(FR73="","",par!$D55)),IF(FR73="","",par!FP53))</f>
        <v/>
      </c>
      <c r="FT73" s="641">
        <f>IF($D$5&lt;2011,par!FT145,par!FU145)</f>
        <v>0</v>
      </c>
      <c r="FU73" s="767"/>
      <c r="FV73" s="167"/>
      <c r="FW73" s="248" t="str">
        <f>IF(FV65=1,IF(FV75="",IF(FV73="",par!FT60,FV73),IF(FV73="","",par!$D55)),IF(FV73="","",par!FT53))</f>
        <v/>
      </c>
      <c r="FX73" s="641">
        <f>IF($D$5&lt;2011,par!FX145,par!FY145)</f>
        <v>0</v>
      </c>
      <c r="FY73" s="767"/>
      <c r="FZ73" s="167"/>
      <c r="GA73" s="248" t="str">
        <f>IF(FZ65=1,IF(FZ75="",IF(FZ73="",par!FX60,FZ73),IF(FZ73="","",par!$D55)),IF(FZ73="","",par!FX53))</f>
        <v/>
      </c>
      <c r="GB73" s="641">
        <f>IF($D$5&lt;2011,par!GB145,par!GC145)</f>
        <v>0</v>
      </c>
      <c r="GC73" s="767"/>
      <c r="GD73" s="167"/>
      <c r="GE73" s="248" t="str">
        <f>IF(GD65=1,IF(GD75="",IF(GD73="",par!GB60,GD73),IF(GD73="","",par!$D55)),IF(GD73="","",par!GB53))</f>
        <v/>
      </c>
      <c r="GF73" s="641">
        <f>IF($D$5&lt;2011,par!GF145,par!GG145)</f>
        <v>0</v>
      </c>
      <c r="GG73" s="767"/>
      <c r="GH73" s="167"/>
      <c r="GI73" s="248" t="str">
        <f>IF(GH65=1,IF(GH75="",IF(GH73="",par!GF60,GH73),IF(GH73="","",par!$D55)),IF(GH73="","",par!GF53))</f>
        <v/>
      </c>
      <c r="GJ73" s="641">
        <f>IF($D$5&lt;2011,par!GJ145,par!GK145)</f>
        <v>0</v>
      </c>
      <c r="GK73" s="767"/>
      <c r="GL73" s="167"/>
      <c r="GM73" s="248" t="str">
        <f>IF(GL65=1,IF(GL75="",IF(GL73="",par!GJ60,GL73),IF(GL73="","",par!$D55)),IF(GL73="","",par!GJ53))</f>
        <v/>
      </c>
      <c r="GN73" s="641">
        <f>IF($D$5&lt;2011,par!GN145,par!GO145)</f>
        <v>0</v>
      </c>
      <c r="GO73" s="767"/>
      <c r="GP73" s="167"/>
      <c r="GQ73" s="248" t="str">
        <f>IF(GP65=1,IF(GP75="",IF(GP73="",par!GN60,GP73),IF(GP73="","",par!$D55)),IF(GP73="","",par!GN53))</f>
        <v/>
      </c>
      <c r="GR73" s="641">
        <f>IF($D$5&lt;2011,par!GR145,par!GS145)</f>
        <v>0</v>
      </c>
      <c r="GS73" s="767"/>
      <c r="GT73" s="167"/>
      <c r="GU73" s="248" t="str">
        <f>IF(GT65=1,IF(GT75="",IF(GT73="",par!GR60,GT73),IF(GT73="","",par!$D55)),IF(GT73="","",par!GR53))</f>
        <v/>
      </c>
      <c r="GV73" s="641">
        <f>IF($D$5&lt;2011,par!GV145,par!GW145)</f>
        <v>0</v>
      </c>
      <c r="GW73" s="767"/>
      <c r="GX73" s="167"/>
      <c r="GY73" s="248" t="str">
        <f>IF(GX65=1,IF(GX75="",IF(GX73="",par!GV60,GX73),IF(GX73="","",par!$D55)),IF(GX73="","",par!GV53))</f>
        <v/>
      </c>
      <c r="GZ73" s="641">
        <f>IF($D$5&lt;2011,par!GZ145,par!HA145)</f>
        <v>0</v>
      </c>
      <c r="HA73" s="767"/>
      <c r="HB73" s="167"/>
      <c r="HC73" s="248" t="str">
        <f>IF(HB65=1,IF(HB75="",IF(HB73="",par!GZ60,HB73),IF(HB73="","",par!$D55)),IF(HB73="","",par!GZ53))</f>
        <v/>
      </c>
      <c r="HD73" s="641">
        <f>IF($D$5&lt;2011,par!HD145,par!HE145)</f>
        <v>0</v>
      </c>
      <c r="HE73" s="767"/>
      <c r="HF73" s="167"/>
      <c r="HG73" s="248" t="str">
        <f>IF(HF65=1,IF(HF75="",IF(HF73="",par!HD60,HF73),IF(HF73="","",par!$D55)),IF(HF73="","",par!HD53))</f>
        <v/>
      </c>
      <c r="HH73" s="641">
        <f>IF($D$5&lt;2011,par!HH145,par!HI145)</f>
        <v>0</v>
      </c>
      <c r="HI73" s="767"/>
      <c r="HJ73" s="167"/>
      <c r="HK73" s="248" t="str">
        <f>IF(HJ65=1,IF(HJ75="",IF(HJ73="",par!HH60,HJ73),IF(HJ73="","",par!$D55)),IF(HJ73="","",par!HH53))</f>
        <v/>
      </c>
      <c r="HL73" s="641">
        <f>IF($D$5&lt;2011,par!HL145,par!HM145)</f>
        <v>0</v>
      </c>
      <c r="HM73" s="767"/>
      <c r="HN73" s="167"/>
      <c r="HO73" s="248" t="str">
        <f>IF(HN65=1,IF(HN75="",IF(HN73="",par!HL60,HN73),IF(HN73="","",par!$D55)),IF(HN73="","",par!HL53))</f>
        <v/>
      </c>
      <c r="HP73" s="641">
        <f>IF($D$5&lt;2011,par!HP145,par!HQ145)</f>
        <v>0</v>
      </c>
      <c r="HQ73" s="767"/>
      <c r="HR73" s="167"/>
      <c r="HS73" s="248" t="str">
        <f>IF(HR65=1,IF(HR75="",IF(HR73="",par!HP60,HR73),IF(HR73="","",par!$D55)),IF(HR73="","",par!HP53))</f>
        <v/>
      </c>
      <c r="HT73" s="641">
        <f>IF($D$5&lt;2011,par!HT145,par!HU145)</f>
        <v>0</v>
      </c>
      <c r="HU73" s="767"/>
      <c r="HV73" s="167"/>
      <c r="HW73" s="248" t="str">
        <f>IF(HV65=1,IF(HV75="",IF(HV73="",par!HT60,HV73),IF(HV73="","",par!$D55)),IF(HV73="","",par!HT53))</f>
        <v/>
      </c>
      <c r="HX73" s="641">
        <f>IF($D$5&lt;2011,par!HX145,par!HY145)</f>
        <v>0</v>
      </c>
      <c r="HY73" s="767"/>
      <c r="HZ73" s="167"/>
      <c r="IA73" s="248" t="str">
        <f>IF(HZ65=1,IF(HZ75="",IF(HZ73="",par!HX60,HZ73),IF(HZ73="","",par!$D55)),IF(HZ73="","",par!HX53))</f>
        <v/>
      </c>
      <c r="IB73" s="641">
        <f>IF($D$5&lt;2011,par!IB145,par!IC145)</f>
        <v>0</v>
      </c>
      <c r="IC73" s="767"/>
      <c r="ID73" s="167"/>
      <c r="IE73" s="248" t="str">
        <f>IF(ID65=1,IF(ID75="",IF(ID73="",par!IB60,ID73),IF(ID73="","",par!$D55)),IF(ID73="","",par!IB53))</f>
        <v/>
      </c>
      <c r="IF73" s="641">
        <f>IF($D$5&lt;2011,par!IF145,par!IG145)</f>
        <v>0</v>
      </c>
      <c r="IG73" s="767"/>
      <c r="IH73" s="167"/>
      <c r="II73" s="248" t="str">
        <f>IF(IH65=1,IF(IH75="",IF(IH73="",par!IF60,IH73),IF(IH73="","",par!$D55)),IF(IH73="","",par!IF53))</f>
        <v/>
      </c>
      <c r="IJ73" s="641">
        <f>IF($D$5&lt;2011,par!IJ145,par!IK145)</f>
        <v>0</v>
      </c>
      <c r="IK73" s="767"/>
      <c r="IL73" s="167"/>
      <c r="IM73" s="248" t="str">
        <f>IF(IL65=1,IF(IL75="",IF(IL73="",par!IJ60,IL73),IF(IL73="","",par!$D55)),IF(IL73="","",par!IJ53))</f>
        <v/>
      </c>
      <c r="IN73" s="641">
        <f>IF($D$5&lt;2011,par!IN145,par!IO145)</f>
        <v>0</v>
      </c>
      <c r="IO73" s="767"/>
      <c r="IP73" s="167"/>
      <c r="IQ73" s="248" t="str">
        <f>IF(IP65=1,IF(IP75="",IF(IP73="",par!IN60,IP73),IF(IP73="","",par!$D55)),IF(IP73="","",par!IN53))</f>
        <v/>
      </c>
      <c r="IR73" s="641">
        <f>IF($D$5&lt;2011,par!IR145,par!IS145)</f>
        <v>0</v>
      </c>
      <c r="IS73" s="767"/>
      <c r="IT73" s="167"/>
      <c r="IU73" s="248" t="str">
        <f>IF(IT65=1,IF(IT75="",IF(IT73="",par!IR60,IT73),IF(IT73="","",par!$D55)),IF(IT73="","",par!IR53))</f>
        <v/>
      </c>
      <c r="IV73" s="641">
        <f>IF($D$5&lt;2011,par!IV145,par!#REF!)</f>
        <v>0</v>
      </c>
      <c r="IW73" s="767"/>
      <c r="IX73" s="167"/>
      <c r="IY73" s="248" t="str">
        <f>IF(IX65=1,IF(IX75="",IF(IX73="",par!IV60,IX73),IF(IX73="","",par!$D55)),IF(IX73="","",par!IV53))</f>
        <v/>
      </c>
    </row>
    <row r="74" spans="2:259" ht="30.15" hidden="1" customHeight="1" x14ac:dyDescent="0.35">
      <c r="F74" s="422"/>
      <c r="G74" s="388"/>
      <c r="H74" s="641">
        <f>IF($D$5&lt;2011,par!H146,par!I146)</f>
        <v>0</v>
      </c>
      <c r="I74" s="767"/>
      <c r="J74" s="166"/>
      <c r="K74" s="248" t="str">
        <f>IF(J64&lt;2011,IF(J74="","",PlseDel),IF(J65=1,IF(J74="",IF(AND(OR(J70="",J72=""),J74=""),par!$D$24,J70*J72),J74),IF(J74="",InpReq,J74)))</f>
        <v/>
      </c>
      <c r="L74" s="641">
        <f>IF($D$5&lt;2011,par!L146,par!M146)</f>
        <v>0</v>
      </c>
      <c r="M74" s="767"/>
      <c r="N74" s="166"/>
      <c r="O74" s="248" t="str">
        <f>IF(N64&lt;2011,IF(N74="","",PlseDel),IF(N65=1,IF(N74="",IF(AND(OR(N70="",N72=""),N74=""),par!$D$24,N70*N72),N74),IF(N74="",InpReq,N74)))</f>
        <v/>
      </c>
      <c r="P74" s="641">
        <f>IF($D$5&lt;2011,par!P146,par!Q146)</f>
        <v>0</v>
      </c>
      <c r="Q74" s="767"/>
      <c r="R74" s="166"/>
      <c r="S74" s="248" t="str">
        <f>IF(R64&lt;2011,IF(R74="","",PlseDel),IF(R65=1,IF(R74="",IF(AND(OR(R70="",R72=""),R74=""),par!$D$24,R70*R72),R74),IF(R74="",InpReq,R74)))</f>
        <v/>
      </c>
      <c r="T74" s="641">
        <f>IF($D$5&lt;2011,par!T146,par!U146)</f>
        <v>0</v>
      </c>
      <c r="U74" s="767"/>
      <c r="V74" s="166"/>
      <c r="W74" s="248" t="str">
        <f>IF(V64&lt;2011,IF(V74="","",PlseDel),IF(V65=1,IF(V74="",IF(AND(OR(V70="",V72=""),V74=""),par!$D$24,V70*V72),V74),IF(V74="",InpReq,V74)))</f>
        <v/>
      </c>
      <c r="X74" s="641">
        <f>IF($D$5&lt;2011,par!X146,par!Y146)</f>
        <v>0</v>
      </c>
      <c r="Y74" s="767"/>
      <c r="Z74" s="166"/>
      <c r="AA74" s="248" t="str">
        <f>IF(Z64&lt;2011,IF(Z74="","",PlseDel),IF(Z65=1,IF(Z74="",IF(AND(OR(Z70="",Z72=""),Z74=""),par!$D$24,Z70*Z72),Z74),IF(Z74="",InpReq,Z74)))</f>
        <v/>
      </c>
      <c r="AB74" s="641">
        <f>IF($D$5&lt;2011,par!AB146,par!AC146)</f>
        <v>0</v>
      </c>
      <c r="AC74" s="767"/>
      <c r="AD74" s="166"/>
      <c r="AE74" s="248" t="str">
        <f>IF(AD64&lt;2011,IF(AD74="","",PlseDel),IF(AD65=1,IF(AD74="",IF(AND(OR(AD70="",AD72=""),AD74=""),par!$D$24,AD70*AD72),AD74),IF(AD74="",InpReq,AD74)))</f>
        <v/>
      </c>
      <c r="AF74" s="641">
        <f>IF($D$5&lt;2011,par!AF146,par!AG146)</f>
        <v>0</v>
      </c>
      <c r="AG74" s="767"/>
      <c r="AH74" s="166"/>
      <c r="AI74" s="248" t="str">
        <f>IF(AH64&lt;2011,IF(AH74="","",PlseDel),IF(AH65=1,IF(AH74="",IF(AND(OR(AH70="",AH72=""),AH74=""),par!$D$24,AH70*AH72),AH74),IF(AH74="",InpReq,AH74)))</f>
        <v/>
      </c>
      <c r="AJ74" s="641">
        <f>IF($D$5&lt;2011,par!AJ146,par!AK146)</f>
        <v>0</v>
      </c>
      <c r="AK74" s="767"/>
      <c r="AL74" s="166"/>
      <c r="AM74" s="248" t="str">
        <f>IF(AL64&lt;2011,IF(AL74="","",PlseDel),IF(AL65=1,IF(AL74="",IF(AND(OR(AL70="",AL72=""),AL74=""),par!$D$24,AL70*AL72),AL74),IF(AL74="",InpReq,AL74)))</f>
        <v/>
      </c>
      <c r="AN74" s="641">
        <f>IF($D$5&lt;2011,par!AN146,par!AO146)</f>
        <v>0</v>
      </c>
      <c r="AO74" s="767"/>
      <c r="AP74" s="166"/>
      <c r="AQ74" s="248" t="str">
        <f>IF(AP64&lt;2011,IF(AP74="","",PlseDel),IF(AP65=1,IF(AP74="",IF(AND(OR(AP70="",AP72=""),AP74=""),par!$D$24,AP70*AP72),AP74),IF(AP74="",InpReq,AP74)))</f>
        <v/>
      </c>
      <c r="AR74" s="641">
        <f>IF($D$5&lt;2011,par!AR146,par!AS146)</f>
        <v>0</v>
      </c>
      <c r="AS74" s="767"/>
      <c r="AT74" s="166"/>
      <c r="AU74" s="248" t="str">
        <f>IF(AT64&lt;2011,IF(AT74="","",PlseDel),IF(AT65=1,IF(AT74="",IF(AND(OR(AT70="",AT72=""),AT74=""),par!$D$24,AT70*AT72),AT74),IF(AT74="",InpReq,AT74)))</f>
        <v/>
      </c>
      <c r="AV74" s="641">
        <f>IF($D$5&lt;2011,par!AV146,par!AW146)</f>
        <v>0</v>
      </c>
      <c r="AW74" s="767"/>
      <c r="AX74" s="166"/>
      <c r="AY74" s="248" t="str">
        <f>IF(AX64&lt;2011,IF(AX74="","",PlseDel),IF(AX65=1,IF(AX74="",IF(AND(OR(AX70="",AX72=""),AX74=""),par!$D$24,AX70*AX72),AX74),IF(AX74="",InpReq,AX74)))</f>
        <v/>
      </c>
      <c r="AZ74" s="641">
        <f>IF($D$5&lt;2011,par!AZ146,par!BA146)</f>
        <v>0</v>
      </c>
      <c r="BA74" s="767"/>
      <c r="BB74" s="166"/>
      <c r="BC74" s="248" t="str">
        <f>IF(BB64&lt;2011,IF(BB74="","",PlseDel),IF(BB65=1,IF(BB74="",IF(AND(OR(BB70="",BB72=""),BB74=""),par!$D$24,BB70*BB72),BB74),IF(BB74="",InpReq,BB74)))</f>
        <v/>
      </c>
      <c r="BD74" s="641">
        <f>IF($D$5&lt;2011,par!BD146,par!BE146)</f>
        <v>0</v>
      </c>
      <c r="BE74" s="767"/>
      <c r="BF74" s="166"/>
      <c r="BG74" s="248" t="str">
        <f>IF(BF64&lt;2011,IF(BF74="","",PlseDel),IF(BF65=1,IF(BF74="",IF(AND(OR(BF70="",BF72=""),BF74=""),par!$D$24,BF70*BF72),BF74),IF(BF74="",InpReq,BF74)))</f>
        <v/>
      </c>
      <c r="BH74" s="641">
        <f>IF($D$5&lt;2011,par!BH146,par!BI146)</f>
        <v>0</v>
      </c>
      <c r="BI74" s="767"/>
      <c r="BJ74" s="166"/>
      <c r="BK74" s="248" t="str">
        <f>IF(BJ64&lt;2011,IF(BJ74="","",PlseDel),IF(BJ65=1,IF(BJ74="",IF(AND(OR(BJ70="",BJ72=""),BJ74=""),par!$D$24,BJ70*BJ72),BJ74),IF(BJ74="",InpReq,BJ74)))</f>
        <v/>
      </c>
      <c r="BL74" s="641">
        <f>IF($D$5&lt;2011,par!BL146,par!BM146)</f>
        <v>0</v>
      </c>
      <c r="BM74" s="767"/>
      <c r="BN74" s="166"/>
      <c r="BO74" s="248" t="str">
        <f>IF(BN64&lt;2011,IF(BN74="","",PlseDel),IF(BN65=1,IF(BN74="",IF(AND(OR(BN70="",BN72=""),BN74=""),par!$D$24,BN70*BN72),BN74),IF(BN74="",InpReq,BN74)))</f>
        <v/>
      </c>
      <c r="BP74" s="641">
        <f>IF($D$5&lt;2011,par!BP146,par!BQ146)</f>
        <v>0</v>
      </c>
      <c r="BQ74" s="767"/>
      <c r="BR74" s="166"/>
      <c r="BS74" s="248" t="str">
        <f>IF(BR64&lt;2011,IF(BR74="","",PlseDel),IF(BR65=1,IF(BR74="",IF(AND(OR(BR70="",BR72=""),BR74=""),par!$D$24,BR70*BR72),BR74),IF(BR74="",InpReq,BR74)))</f>
        <v/>
      </c>
      <c r="BT74" s="641">
        <f>IF($D$5&lt;2011,par!BT146,par!BU146)</f>
        <v>0</v>
      </c>
      <c r="BU74" s="767"/>
      <c r="BV74" s="166"/>
      <c r="BW74" s="248" t="str">
        <f>IF(BV64&lt;2011,IF(BV74="","",PlseDel),IF(BV65=1,IF(BV74="",IF(AND(OR(BV70="",BV72=""),BV74=""),par!$D$24,BV70*BV72),BV74),IF(BV74="",InpReq,BV74)))</f>
        <v/>
      </c>
      <c r="BX74" s="641">
        <f>IF($D$5&lt;2011,par!BX146,par!BY146)</f>
        <v>0</v>
      </c>
      <c r="BY74" s="767"/>
      <c r="BZ74" s="166"/>
      <c r="CA74" s="248" t="str">
        <f>IF(BZ64&lt;2011,IF(BZ74="","",PlseDel),IF(BZ65=1,IF(BZ74="",IF(AND(OR(BZ70="",BZ72=""),BZ74=""),par!$D$24,BZ70*BZ72),BZ74),IF(BZ74="",InpReq,BZ74)))</f>
        <v/>
      </c>
      <c r="CB74" s="641">
        <f>IF($D$5&lt;2011,par!CB146,par!CC146)</f>
        <v>0</v>
      </c>
      <c r="CC74" s="767"/>
      <c r="CD74" s="166"/>
      <c r="CE74" s="248" t="str">
        <f>IF(CD64&lt;2011,IF(CD74="","",PlseDel),IF(CD65=1,IF(CD74="",IF(AND(OR(CD70="",CD72=""),CD74=""),par!$D$24,CD70*CD72),CD74),IF(CD74="",InpReq,CD74)))</f>
        <v/>
      </c>
      <c r="CF74" s="641">
        <f>IF($D$5&lt;2011,par!CF146,par!CG146)</f>
        <v>0</v>
      </c>
      <c r="CG74" s="767"/>
      <c r="CH74" s="166"/>
      <c r="CI74" s="248" t="str">
        <f>IF(CH64&lt;2011,IF(CH74="","",PlseDel),IF(CH65=1,IF(CH74="",IF(AND(OR(CH70="",CH72=""),CH74=""),par!$D$24,CH70*CH72),CH74),IF(CH74="",InpReq,CH74)))</f>
        <v/>
      </c>
      <c r="CJ74" s="641">
        <f>IF($D$5&lt;2011,par!CJ146,par!CK146)</f>
        <v>0</v>
      </c>
      <c r="CK74" s="767"/>
      <c r="CL74" s="166"/>
      <c r="CM74" s="248" t="str">
        <f>IF(CL64&lt;2011,IF(CL74="","",PlseDel),IF(CL65=1,IF(CL74="",IF(AND(OR(CL70="",CL72=""),CL74=""),par!$D$24,CL70*CL72),CL74),IF(CL74="",InpReq,CL74)))</f>
        <v/>
      </c>
      <c r="CN74" s="641">
        <f>IF($D$5&lt;2011,par!CN146,par!CO146)</f>
        <v>0</v>
      </c>
      <c r="CO74" s="767"/>
      <c r="CP74" s="166"/>
      <c r="CQ74" s="248" t="str">
        <f>IF(CP64&lt;2011,IF(CP74="","",PlseDel),IF(CP65=1,IF(CP74="",IF(AND(OR(CP70="",CP72=""),CP74=""),par!$D$24,CP70*CP72),CP74),IF(CP74="",InpReq,CP74)))</f>
        <v/>
      </c>
      <c r="CR74" s="641">
        <f>IF($D$5&lt;2011,par!CR146,par!CS146)</f>
        <v>0</v>
      </c>
      <c r="CS74" s="767"/>
      <c r="CT74" s="166"/>
      <c r="CU74" s="248" t="str">
        <f>IF(CT64&lt;2011,IF(CT74="","",PlseDel),IF(CT65=1,IF(CT74="",IF(AND(OR(CT70="",CT72=""),CT74=""),par!$D$24,CT70*CT72),CT74),IF(CT74="",InpReq,CT74)))</f>
        <v/>
      </c>
      <c r="CV74" s="641">
        <f>IF($D$5&lt;2011,par!CV146,par!CW146)</f>
        <v>0</v>
      </c>
      <c r="CW74" s="767"/>
      <c r="CX74" s="166"/>
      <c r="CY74" s="248" t="str">
        <f>IF(CX64&lt;2011,IF(CX74="","",PlseDel),IF(CX65=1,IF(CX74="",IF(AND(OR(CX70="",CX72=""),CX74=""),par!$D$24,CX70*CX72),CX74),IF(CX74="",InpReq,CX74)))</f>
        <v/>
      </c>
      <c r="CZ74" s="641">
        <f>IF($D$5&lt;2011,par!CZ146,par!DA146)</f>
        <v>0</v>
      </c>
      <c r="DA74" s="767"/>
      <c r="DB74" s="166"/>
      <c r="DC74" s="248" t="str">
        <f>IF(DB64&lt;2011,IF(DB74="","",PlseDel),IF(DB65=1,IF(DB74="",IF(AND(OR(DB70="",DB72=""),DB74=""),par!$D$24,DB70*DB72),DB74),IF(DB74="",InpReq,DB74)))</f>
        <v/>
      </c>
      <c r="DD74" s="641">
        <f>IF($D$5&lt;2011,par!DD146,par!DE146)</f>
        <v>0</v>
      </c>
      <c r="DE74" s="767"/>
      <c r="DF74" s="166"/>
      <c r="DG74" s="248" t="str">
        <f>IF(DF64&lt;2011,IF(DF74="","",PlseDel),IF(DF65=1,IF(DF74="",IF(AND(OR(DF70="",DF72=""),DF74=""),par!$D$24,DF70*DF72),DF74),IF(DF74="",InpReq,DF74)))</f>
        <v/>
      </c>
      <c r="DH74" s="641">
        <f>IF($D$5&lt;2011,par!DH146,par!DI146)</f>
        <v>0</v>
      </c>
      <c r="DI74" s="767"/>
      <c r="DJ74" s="166"/>
      <c r="DK74" s="248" t="str">
        <f>IF(DJ64&lt;2011,IF(DJ74="","",PlseDel),IF(DJ65=1,IF(DJ74="",IF(AND(OR(DJ70="",DJ72=""),DJ74=""),par!$D$24,DJ70*DJ72),DJ74),IF(DJ74="",InpReq,DJ74)))</f>
        <v/>
      </c>
      <c r="DL74" s="641">
        <f>IF($D$5&lt;2011,par!DL146,par!DM146)</f>
        <v>0</v>
      </c>
      <c r="DM74" s="767"/>
      <c r="DN74" s="166"/>
      <c r="DO74" s="248" t="str">
        <f>IF(DN64&lt;2011,IF(DN74="","",PlseDel),IF(DN65=1,IF(DN74="",IF(AND(OR(DN70="",DN72=""),DN74=""),par!$D$24,DN70*DN72),DN74),IF(DN74="",InpReq,DN74)))</f>
        <v/>
      </c>
      <c r="DP74" s="641">
        <f>IF($D$5&lt;2011,par!DP146,par!DQ146)</f>
        <v>0</v>
      </c>
      <c r="DQ74" s="767"/>
      <c r="DR74" s="166"/>
      <c r="DS74" s="248" t="str">
        <f>IF(DR64&lt;2011,IF(DR74="","",PlseDel),IF(DR65=1,IF(DR74="",IF(AND(OR(DR70="",DR72=""),DR74=""),par!$D$24,DR70*DR72),DR74),IF(DR74="",InpReq,DR74)))</f>
        <v/>
      </c>
      <c r="DT74" s="641">
        <f>IF($D$5&lt;2011,par!DT146,par!DU146)</f>
        <v>0</v>
      </c>
      <c r="DU74" s="767"/>
      <c r="DV74" s="166"/>
      <c r="DW74" s="248" t="str">
        <f>IF(DV64&lt;2011,IF(DV74="","",PlseDel),IF(DV65=1,IF(DV74="",IF(AND(OR(DV70="",DV72=""),DV74=""),par!$D$24,DV70*DV72),DV74),IF(DV74="",InpReq,DV74)))</f>
        <v/>
      </c>
      <c r="DX74" s="641">
        <f>IF($D$5&lt;2011,par!DX146,par!DY146)</f>
        <v>0</v>
      </c>
      <c r="DY74" s="767"/>
      <c r="DZ74" s="166"/>
      <c r="EA74" s="248" t="str">
        <f>IF(DZ64&lt;2011,IF(DZ74="","",PlseDel),IF(DZ65=1,IF(DZ74="",IF(AND(OR(DZ70="",DZ72=""),DZ74=""),par!$D$24,DZ70*DZ72),DZ74),IF(DZ74="",InpReq,DZ74)))</f>
        <v/>
      </c>
      <c r="EB74" s="641">
        <f>IF($D$5&lt;2011,par!EB146,par!EC146)</f>
        <v>0</v>
      </c>
      <c r="EC74" s="767"/>
      <c r="ED74" s="166"/>
      <c r="EE74" s="248" t="str">
        <f>IF(ED64&lt;2011,IF(ED74="","",PlseDel),IF(ED65=1,IF(ED74="",IF(AND(OR(ED70="",ED72=""),ED74=""),par!$D$24,ED70*ED72),ED74),IF(ED74="",InpReq,ED74)))</f>
        <v/>
      </c>
      <c r="EF74" s="641">
        <f>IF($D$5&lt;2011,par!EF146,par!EG146)</f>
        <v>0</v>
      </c>
      <c r="EG74" s="767"/>
      <c r="EH74" s="166"/>
      <c r="EI74" s="248" t="str">
        <f>IF(EH64&lt;2011,IF(EH74="","",PlseDel),IF(EH65=1,IF(EH74="",IF(AND(OR(EH70="",EH72=""),EH74=""),par!$D$24,EH70*EH72),EH74),IF(EH74="",InpReq,EH74)))</f>
        <v/>
      </c>
      <c r="EJ74" s="641">
        <f>IF($D$5&lt;2011,par!EJ146,par!EK146)</f>
        <v>0</v>
      </c>
      <c r="EK74" s="767"/>
      <c r="EL74" s="166"/>
      <c r="EM74" s="248" t="str">
        <f>IF(EL64&lt;2011,IF(EL74="","",PlseDel),IF(EL65=1,IF(EL74="",IF(AND(OR(EL70="",EL72=""),EL74=""),par!$D$24,EL70*EL72),EL74),IF(EL74="",InpReq,EL74)))</f>
        <v/>
      </c>
      <c r="EN74" s="641">
        <f>IF($D$5&lt;2011,par!EN146,par!EO146)</f>
        <v>0</v>
      </c>
      <c r="EO74" s="767"/>
      <c r="EP74" s="166"/>
      <c r="EQ74" s="248" t="str">
        <f>IF(EP64&lt;2011,IF(EP74="","",PlseDel),IF(EP65=1,IF(EP74="",IF(AND(OR(EP70="",EP72=""),EP74=""),par!$D$24,EP70*EP72),EP74),IF(EP74="",InpReq,EP74)))</f>
        <v/>
      </c>
      <c r="ER74" s="641">
        <f>IF($D$5&lt;2011,par!ER146,par!ES146)</f>
        <v>0</v>
      </c>
      <c r="ES74" s="767"/>
      <c r="ET74" s="166"/>
      <c r="EU74" s="248" t="str">
        <f>IF(ET64&lt;2011,IF(ET74="","",PlseDel),IF(ET65=1,IF(ET74="",IF(AND(OR(ET70="",ET72=""),ET74=""),par!$D$24,ET70*ET72),ET74),IF(ET74="",InpReq,ET74)))</f>
        <v/>
      </c>
      <c r="EV74" s="641">
        <f>IF($D$5&lt;2011,par!EV146,par!EW146)</f>
        <v>0</v>
      </c>
      <c r="EW74" s="767"/>
      <c r="EX74" s="166"/>
      <c r="EY74" s="248" t="str">
        <f>IF(EX64&lt;2011,IF(EX74="","",PlseDel),IF(EX65=1,IF(EX74="",IF(AND(OR(EX70="",EX72=""),EX74=""),par!$D$24,EX70*EX72),EX74),IF(EX74="",InpReq,EX74)))</f>
        <v/>
      </c>
      <c r="EZ74" s="641">
        <f>IF($D$5&lt;2011,par!EZ146,par!FA146)</f>
        <v>0</v>
      </c>
      <c r="FA74" s="767"/>
      <c r="FB74" s="166"/>
      <c r="FC74" s="248" t="str">
        <f>IF(FB64&lt;2011,IF(FB74="","",PlseDel),IF(FB65=1,IF(FB74="",IF(AND(OR(FB70="",FB72=""),FB74=""),par!$D$24,FB70*FB72),FB74),IF(FB74="",InpReq,FB74)))</f>
        <v/>
      </c>
      <c r="FD74" s="641">
        <f>IF($D$5&lt;2011,par!FD146,par!FE146)</f>
        <v>0</v>
      </c>
      <c r="FE74" s="767"/>
      <c r="FF74" s="166"/>
      <c r="FG74" s="248" t="str">
        <f>IF(FF64&lt;2011,IF(FF74="","",PlseDel),IF(FF65=1,IF(FF74="",IF(AND(OR(FF70="",FF72=""),FF74=""),par!$D$24,FF70*FF72),FF74),IF(FF74="",InpReq,FF74)))</f>
        <v/>
      </c>
      <c r="FH74" s="641">
        <f>IF($D$5&lt;2011,par!FH146,par!FI146)</f>
        <v>0</v>
      </c>
      <c r="FI74" s="767"/>
      <c r="FJ74" s="166"/>
      <c r="FK74" s="248" t="str">
        <f>IF(FJ64&lt;2011,IF(FJ74="","",PlseDel),IF(FJ65=1,IF(FJ74="",IF(AND(OR(FJ70="",FJ72=""),FJ74=""),par!$D$24,FJ70*FJ72),FJ74),IF(FJ74="",InpReq,FJ74)))</f>
        <v/>
      </c>
      <c r="FL74" s="641">
        <f>IF($D$5&lt;2011,par!FL146,par!FM146)</f>
        <v>0</v>
      </c>
      <c r="FM74" s="767"/>
      <c r="FN74" s="166"/>
      <c r="FO74" s="248" t="str">
        <f>IF(FN64&lt;2011,IF(FN74="","",PlseDel),IF(FN65=1,IF(FN74="",IF(AND(OR(FN70="",FN72=""),FN74=""),par!$D$24,FN70*FN72),FN74),IF(FN74="",InpReq,FN74)))</f>
        <v/>
      </c>
      <c r="FP74" s="641">
        <f>IF($D$5&lt;2011,par!FP146,par!FQ146)</f>
        <v>0</v>
      </c>
      <c r="FQ74" s="767"/>
      <c r="FR74" s="166"/>
      <c r="FS74" s="248" t="str">
        <f>IF(FR64&lt;2011,IF(FR74="","",PlseDel),IF(FR65=1,IF(FR74="",IF(AND(OR(FR70="",FR72=""),FR74=""),par!$D$24,FR70*FR72),FR74),IF(FR74="",InpReq,FR74)))</f>
        <v/>
      </c>
      <c r="FT74" s="641">
        <f>IF($D$5&lt;2011,par!FT146,par!FU146)</f>
        <v>0</v>
      </c>
      <c r="FU74" s="767"/>
      <c r="FV74" s="166"/>
      <c r="FW74" s="248" t="str">
        <f>IF(FV64&lt;2011,IF(FV74="","",PlseDel),IF(FV65=1,IF(FV74="",IF(AND(OR(FV70="",FV72=""),FV74=""),par!$D$24,FV70*FV72),FV74),IF(FV74="",InpReq,FV74)))</f>
        <v/>
      </c>
      <c r="FX74" s="641">
        <f>IF($D$5&lt;2011,par!FX146,par!FY146)</f>
        <v>0</v>
      </c>
      <c r="FY74" s="767"/>
      <c r="FZ74" s="166"/>
      <c r="GA74" s="248" t="str">
        <f>IF(FZ64&lt;2011,IF(FZ74="","",PlseDel),IF(FZ65=1,IF(FZ74="",IF(AND(OR(FZ70="",FZ72=""),FZ74=""),par!$D$24,FZ70*FZ72),FZ74),IF(FZ74="",InpReq,FZ74)))</f>
        <v/>
      </c>
      <c r="GB74" s="641">
        <f>IF($D$5&lt;2011,par!GB146,par!GC146)</f>
        <v>0</v>
      </c>
      <c r="GC74" s="767"/>
      <c r="GD74" s="166"/>
      <c r="GE74" s="248" t="str">
        <f>IF(GD64&lt;2011,IF(GD74="","",PlseDel),IF(GD65=1,IF(GD74="",IF(AND(OR(GD70="",GD72=""),GD74=""),par!$D$24,GD70*GD72),GD74),IF(GD74="",InpReq,GD74)))</f>
        <v/>
      </c>
      <c r="GF74" s="641">
        <f>IF($D$5&lt;2011,par!GF146,par!GG146)</f>
        <v>0</v>
      </c>
      <c r="GG74" s="767"/>
      <c r="GH74" s="166"/>
      <c r="GI74" s="248" t="str">
        <f>IF(GH64&lt;2011,IF(GH74="","",PlseDel),IF(GH65=1,IF(GH74="",IF(AND(OR(GH70="",GH72=""),GH74=""),par!$D$24,GH70*GH72),GH74),IF(GH74="",InpReq,GH74)))</f>
        <v/>
      </c>
      <c r="GJ74" s="641">
        <f>IF($D$5&lt;2011,par!GJ146,par!GK146)</f>
        <v>0</v>
      </c>
      <c r="GK74" s="767"/>
      <c r="GL74" s="166"/>
      <c r="GM74" s="248" t="str">
        <f>IF(GL64&lt;2011,IF(GL74="","",PlseDel),IF(GL65=1,IF(GL74="",IF(AND(OR(GL70="",GL72=""),GL74=""),par!$D$24,GL70*GL72),GL74),IF(GL74="",InpReq,GL74)))</f>
        <v/>
      </c>
      <c r="GN74" s="641">
        <f>IF($D$5&lt;2011,par!GN146,par!GO146)</f>
        <v>0</v>
      </c>
      <c r="GO74" s="767"/>
      <c r="GP74" s="166"/>
      <c r="GQ74" s="248" t="str">
        <f>IF(GP64&lt;2011,IF(GP74="","",PlseDel),IF(GP65=1,IF(GP74="",IF(AND(OR(GP70="",GP72=""),GP74=""),par!$D$24,GP70*GP72),GP74),IF(GP74="",InpReq,GP74)))</f>
        <v/>
      </c>
      <c r="GR74" s="641">
        <f>IF($D$5&lt;2011,par!GR146,par!GS146)</f>
        <v>0</v>
      </c>
      <c r="GS74" s="767"/>
      <c r="GT74" s="166"/>
      <c r="GU74" s="248" t="str">
        <f>IF(GT64&lt;2011,IF(GT74="","",PlseDel),IF(GT65=1,IF(GT74="",IF(AND(OR(GT70="",GT72=""),GT74=""),par!$D$24,GT70*GT72),GT74),IF(GT74="",InpReq,GT74)))</f>
        <v/>
      </c>
      <c r="GV74" s="641">
        <f>IF($D$5&lt;2011,par!GV146,par!GW146)</f>
        <v>0</v>
      </c>
      <c r="GW74" s="767"/>
      <c r="GX74" s="166"/>
      <c r="GY74" s="248" t="str">
        <f>IF(GX64&lt;2011,IF(GX74="","",PlseDel),IF(GX65=1,IF(GX74="",IF(AND(OR(GX70="",GX72=""),GX74=""),par!$D$24,GX70*GX72),GX74),IF(GX74="",InpReq,GX74)))</f>
        <v/>
      </c>
      <c r="GZ74" s="641">
        <f>IF($D$5&lt;2011,par!GZ146,par!HA146)</f>
        <v>0</v>
      </c>
      <c r="HA74" s="767"/>
      <c r="HB74" s="166"/>
      <c r="HC74" s="248" t="str">
        <f>IF(HB64&lt;2011,IF(HB74="","",PlseDel),IF(HB65=1,IF(HB74="",IF(AND(OR(HB70="",HB72=""),HB74=""),par!$D$24,HB70*HB72),HB74),IF(HB74="",InpReq,HB74)))</f>
        <v/>
      </c>
      <c r="HD74" s="641">
        <f>IF($D$5&lt;2011,par!HD146,par!HE146)</f>
        <v>0</v>
      </c>
      <c r="HE74" s="767"/>
      <c r="HF74" s="166"/>
      <c r="HG74" s="248" t="str">
        <f>IF(HF64&lt;2011,IF(HF74="","",PlseDel),IF(HF65=1,IF(HF74="",IF(AND(OR(HF70="",HF72=""),HF74=""),par!$D$24,HF70*HF72),HF74),IF(HF74="",InpReq,HF74)))</f>
        <v/>
      </c>
      <c r="HH74" s="641">
        <f>IF($D$5&lt;2011,par!HH146,par!HI146)</f>
        <v>0</v>
      </c>
      <c r="HI74" s="767"/>
      <c r="HJ74" s="166"/>
      <c r="HK74" s="248" t="str">
        <f>IF(HJ64&lt;2011,IF(HJ74="","",PlseDel),IF(HJ65=1,IF(HJ74="",IF(AND(OR(HJ70="",HJ72=""),HJ74=""),par!$D$24,HJ70*HJ72),HJ74),IF(HJ74="",InpReq,HJ74)))</f>
        <v/>
      </c>
      <c r="HL74" s="641">
        <f>IF($D$5&lt;2011,par!HL146,par!HM146)</f>
        <v>0</v>
      </c>
      <c r="HM74" s="767"/>
      <c r="HN74" s="166"/>
      <c r="HO74" s="248" t="str">
        <f>IF(HN64&lt;2011,IF(HN74="","",PlseDel),IF(HN65=1,IF(HN74="",IF(AND(OR(HN70="",HN72=""),HN74=""),par!$D$24,HN70*HN72),HN74),IF(HN74="",InpReq,HN74)))</f>
        <v/>
      </c>
      <c r="HP74" s="641">
        <f>IF($D$5&lt;2011,par!HP146,par!HQ146)</f>
        <v>0</v>
      </c>
      <c r="HQ74" s="767"/>
      <c r="HR74" s="166"/>
      <c r="HS74" s="248" t="str">
        <f>IF(HR64&lt;2011,IF(HR74="","",PlseDel),IF(HR65=1,IF(HR74="",IF(AND(OR(HR70="",HR72=""),HR74=""),par!$D$24,HR70*HR72),HR74),IF(HR74="",InpReq,HR74)))</f>
        <v/>
      </c>
      <c r="HT74" s="641">
        <f>IF($D$5&lt;2011,par!HT146,par!HU146)</f>
        <v>0</v>
      </c>
      <c r="HU74" s="767"/>
      <c r="HV74" s="166"/>
      <c r="HW74" s="248" t="str">
        <f>IF(HV64&lt;2011,IF(HV74="","",PlseDel),IF(HV65=1,IF(HV74="",IF(AND(OR(HV70="",HV72=""),HV74=""),par!$D$24,HV70*HV72),HV74),IF(HV74="",InpReq,HV74)))</f>
        <v/>
      </c>
      <c r="HX74" s="641">
        <f>IF($D$5&lt;2011,par!HX146,par!HY146)</f>
        <v>0</v>
      </c>
      <c r="HY74" s="767"/>
      <c r="HZ74" s="166"/>
      <c r="IA74" s="248" t="str">
        <f>IF(HZ64&lt;2011,IF(HZ74="","",PlseDel),IF(HZ65=1,IF(HZ74="",IF(AND(OR(HZ70="",HZ72=""),HZ74=""),par!$D$24,HZ70*HZ72),HZ74),IF(HZ74="",InpReq,HZ74)))</f>
        <v/>
      </c>
      <c r="IB74" s="641">
        <f>IF($D$5&lt;2011,par!IB146,par!IC146)</f>
        <v>0</v>
      </c>
      <c r="IC74" s="767"/>
      <c r="ID74" s="166"/>
      <c r="IE74" s="248" t="str">
        <f>IF(ID64&lt;2011,IF(ID74="","",PlseDel),IF(ID65=1,IF(ID74="",IF(AND(OR(ID70="",ID72=""),ID74=""),par!$D$24,ID70*ID72),ID74),IF(ID74="",InpReq,ID74)))</f>
        <v/>
      </c>
      <c r="IF74" s="641">
        <f>IF($D$5&lt;2011,par!IF146,par!IG146)</f>
        <v>0</v>
      </c>
      <c r="IG74" s="767"/>
      <c r="IH74" s="166"/>
      <c r="II74" s="248" t="str">
        <f>IF(IH64&lt;2011,IF(IH74="","",PlseDel),IF(IH65=1,IF(IH74="",IF(AND(OR(IH70="",IH72=""),IH74=""),par!$D$24,IH70*IH72),IH74),IF(IH74="",InpReq,IH74)))</f>
        <v/>
      </c>
      <c r="IJ74" s="641">
        <f>IF($D$5&lt;2011,par!IJ146,par!IK146)</f>
        <v>0</v>
      </c>
      <c r="IK74" s="767"/>
      <c r="IL74" s="166"/>
      <c r="IM74" s="248" t="str">
        <f>IF(IL64&lt;2011,IF(IL74="","",PlseDel),IF(IL65=1,IF(IL74="",IF(AND(OR(IL70="",IL72=""),IL74=""),par!$D$24,IL70*IL72),IL74),IF(IL74="",InpReq,IL74)))</f>
        <v/>
      </c>
      <c r="IN74" s="641">
        <f>IF($D$5&lt;2011,par!IN146,par!IO146)</f>
        <v>0</v>
      </c>
      <c r="IO74" s="767"/>
      <c r="IP74" s="166"/>
      <c r="IQ74" s="248" t="str">
        <f>IF(IP64&lt;2011,IF(IP74="","",PlseDel),IF(IP65=1,IF(IP74="",IF(AND(OR(IP70="",IP72=""),IP74=""),par!$D$24,IP70*IP72),IP74),IF(IP74="",InpReq,IP74)))</f>
        <v/>
      </c>
      <c r="IR74" s="641">
        <f>IF($D$5&lt;2011,par!IR146,par!IS146)</f>
        <v>0</v>
      </c>
      <c r="IS74" s="767"/>
      <c r="IT74" s="166"/>
      <c r="IU74" s="248" t="str">
        <f>IF(IT64&lt;2011,IF(IT74="","",PlseDel),IF(IT65=1,IF(IT74="",IF(AND(OR(IT70="",IT72=""),IT74=""),par!$D$24,IT70*IT72),IT74),IF(IT74="",InpReq,IT74)))</f>
        <v/>
      </c>
      <c r="IV74" s="641">
        <f>IF($D$5&lt;2011,par!IV146,par!#REF!)</f>
        <v>0</v>
      </c>
      <c r="IW74" s="767"/>
      <c r="IX74" s="166"/>
      <c r="IY74" s="248" t="str">
        <f>IF(IX64&lt;2011,IF(IX74="","",PlseDel),IF(IX65=1,IF(IX74="",IF(AND(OR(IX70="",IX72=""),IX74=""),par!$D$24,IX70*IX72),IX74),IF(IX74="",InpReq,IX74)))</f>
        <v/>
      </c>
    </row>
    <row r="75" spans="2:259" ht="30.15" hidden="1" customHeight="1" x14ac:dyDescent="0.35">
      <c r="F75" s="422"/>
      <c r="G75" s="389"/>
      <c r="H75" s="641">
        <f>IF($D$5&lt;2011,par!H147,par!I147)</f>
        <v>0</v>
      </c>
      <c r="I75" s="767"/>
      <c r="J75" s="166"/>
      <c r="K75" s="248" t="str">
        <f>IF(J65=1,IF(J75="",IF(OR(J71="",J73=""),par!$D64,J71*J73),J75),IF(J75="",InpReq,J75))</f>
        <v>Please enter required information</v>
      </c>
      <c r="L75" s="641">
        <f>IF($D$5&lt;2011,par!L147,par!M147)</f>
        <v>0</v>
      </c>
      <c r="M75" s="767"/>
      <c r="N75" s="166"/>
      <c r="O75" s="248" t="str">
        <f>IF(N65=1,IF(N75="",IF(OR(N71="",N73=""),par!$D64,N71*N73),N75),IF(N75="",InpReq,N75))</f>
        <v>Please enter required information</v>
      </c>
      <c r="P75" s="641">
        <f>IF($D$5&lt;2011,par!P147,par!Q147)</f>
        <v>0</v>
      </c>
      <c r="Q75" s="767"/>
      <c r="R75" s="166"/>
      <c r="S75" s="248" t="str">
        <f>IF(R65=1,IF(R75="",IF(OR(R71="",R73=""),par!$D64,R71*R73),R75),IF(R75="",InpReq,R75))</f>
        <v>Please enter required information</v>
      </c>
      <c r="T75" s="641">
        <f>IF($D$5&lt;2011,par!T147,par!U147)</f>
        <v>0</v>
      </c>
      <c r="U75" s="767"/>
      <c r="V75" s="166"/>
      <c r="W75" s="248" t="str">
        <f>IF(V65=1,IF(V75="",IF(OR(V71="",V73=""),par!$D64,V71*V73),V75),IF(V75="",InpReq,V75))</f>
        <v>Please enter required information</v>
      </c>
      <c r="X75" s="641">
        <f>IF($D$5&lt;2011,par!X147,par!Y147)</f>
        <v>0</v>
      </c>
      <c r="Y75" s="767"/>
      <c r="Z75" s="166"/>
      <c r="AA75" s="248" t="str">
        <f>IF(Z65=1,IF(Z75="",IF(OR(Z71="",Z73=""),par!$D64,Z71*Z73),Z75),IF(Z75="",InpReq,Z75))</f>
        <v>Please enter required information</v>
      </c>
      <c r="AB75" s="641">
        <f>IF($D$5&lt;2011,par!AB147,par!AC147)</f>
        <v>0</v>
      </c>
      <c r="AC75" s="767"/>
      <c r="AD75" s="166"/>
      <c r="AE75" s="248" t="str">
        <f>IF(AD65=1,IF(AD75="",IF(OR(AD71="",AD73=""),par!$D64,AD71*AD73),AD75),IF(AD75="",InpReq,AD75))</f>
        <v>Please enter required information</v>
      </c>
      <c r="AF75" s="641">
        <f>IF($D$5&lt;2011,par!AF147,par!AG147)</f>
        <v>0</v>
      </c>
      <c r="AG75" s="767"/>
      <c r="AH75" s="166"/>
      <c r="AI75" s="248" t="str">
        <f>IF(AH65=1,IF(AH75="",IF(OR(AH71="",AH73=""),par!$D64,AH71*AH73),AH75),IF(AH75="",InpReq,AH75))</f>
        <v>Please enter required information</v>
      </c>
      <c r="AJ75" s="641">
        <f>IF($D$5&lt;2011,par!AJ147,par!AK147)</f>
        <v>0</v>
      </c>
      <c r="AK75" s="767"/>
      <c r="AL75" s="166"/>
      <c r="AM75" s="248" t="str">
        <f>IF(AL65=1,IF(AL75="",IF(OR(AL71="",AL73=""),par!$D64,AL71*AL73),AL75),IF(AL75="",InpReq,AL75))</f>
        <v>Please enter required information</v>
      </c>
      <c r="AN75" s="641">
        <f>IF($D$5&lt;2011,par!AN147,par!AO147)</f>
        <v>0</v>
      </c>
      <c r="AO75" s="767"/>
      <c r="AP75" s="166"/>
      <c r="AQ75" s="248" t="str">
        <f>IF(AP65=1,IF(AP75="",IF(OR(AP71="",AP73=""),par!$D64,AP71*AP73),AP75),IF(AP75="",InpReq,AP75))</f>
        <v>Please enter required information</v>
      </c>
      <c r="AR75" s="641">
        <f>IF($D$5&lt;2011,par!AR147,par!AS147)</f>
        <v>0</v>
      </c>
      <c r="AS75" s="767"/>
      <c r="AT75" s="166"/>
      <c r="AU75" s="248" t="str">
        <f>IF(AT65=1,IF(AT75="",IF(OR(AT71="",AT73=""),par!$D64,AT71*AT73),AT75),IF(AT75="",InpReq,AT75))</f>
        <v>Please enter required information</v>
      </c>
      <c r="AV75" s="641">
        <f>IF($D$5&lt;2011,par!AV147,par!AW147)</f>
        <v>0</v>
      </c>
      <c r="AW75" s="767"/>
      <c r="AX75" s="166"/>
      <c r="AY75" s="248" t="str">
        <f>IF(AX65=1,IF(AX75="",IF(OR(AX71="",AX73=""),par!$D64,AX71*AX73),AX75),IF(AX75="",InpReq,AX75))</f>
        <v>Please enter required information</v>
      </c>
      <c r="AZ75" s="641">
        <f>IF($D$5&lt;2011,par!AZ147,par!BA147)</f>
        <v>0</v>
      </c>
      <c r="BA75" s="767"/>
      <c r="BB75" s="166"/>
      <c r="BC75" s="248" t="str">
        <f>IF(BB65=1,IF(BB75="",IF(OR(BB71="",BB73=""),par!$D64,BB71*BB73),BB75),IF(BB75="",InpReq,BB75))</f>
        <v>Please enter required information</v>
      </c>
      <c r="BD75" s="641">
        <f>IF($D$5&lt;2011,par!BD147,par!BE147)</f>
        <v>0</v>
      </c>
      <c r="BE75" s="767"/>
      <c r="BF75" s="166"/>
      <c r="BG75" s="248" t="str">
        <f>IF(BF65=1,IF(BF75="",IF(OR(BF71="",BF73=""),par!$D64,BF71*BF73),BF75),IF(BF75="",InpReq,BF75))</f>
        <v>Please enter required information</v>
      </c>
      <c r="BH75" s="641">
        <f>IF($D$5&lt;2011,par!BH147,par!BI147)</f>
        <v>0</v>
      </c>
      <c r="BI75" s="767"/>
      <c r="BJ75" s="166"/>
      <c r="BK75" s="248" t="str">
        <f>IF(BJ65=1,IF(BJ75="",IF(OR(BJ71="",BJ73=""),par!$D64,BJ71*BJ73),BJ75),IF(BJ75="",InpReq,BJ75))</f>
        <v>Please enter required information</v>
      </c>
      <c r="BL75" s="641">
        <f>IF($D$5&lt;2011,par!BL147,par!BM147)</f>
        <v>0</v>
      </c>
      <c r="BM75" s="767"/>
      <c r="BN75" s="166"/>
      <c r="BO75" s="248" t="str">
        <f>IF(BN65=1,IF(BN75="",IF(OR(BN71="",BN73=""),par!$D64,BN71*BN73),BN75),IF(BN75="",InpReq,BN75))</f>
        <v>Please enter required information</v>
      </c>
      <c r="BP75" s="641">
        <f>IF($D$5&lt;2011,par!BP147,par!BQ147)</f>
        <v>0</v>
      </c>
      <c r="BQ75" s="767"/>
      <c r="BR75" s="166"/>
      <c r="BS75" s="248" t="str">
        <f>IF(BR65=1,IF(BR75="",IF(OR(BR71="",BR73=""),par!$D64,BR71*BR73),BR75),IF(BR75="",InpReq,BR75))</f>
        <v>Please enter required information</v>
      </c>
      <c r="BT75" s="641">
        <f>IF($D$5&lt;2011,par!BT147,par!BU147)</f>
        <v>0</v>
      </c>
      <c r="BU75" s="767"/>
      <c r="BV75" s="166"/>
      <c r="BW75" s="248" t="str">
        <f>IF(BV65=1,IF(BV75="",IF(OR(BV71="",BV73=""),par!$D64,BV71*BV73),BV75),IF(BV75="",InpReq,BV75))</f>
        <v>Please enter required information</v>
      </c>
      <c r="BX75" s="641">
        <f>IF($D$5&lt;2011,par!BX147,par!BY147)</f>
        <v>0</v>
      </c>
      <c r="BY75" s="767"/>
      <c r="BZ75" s="166"/>
      <c r="CA75" s="248" t="str">
        <f>IF(BZ65=1,IF(BZ75="",IF(OR(BZ71="",BZ73=""),par!$D64,BZ71*BZ73),BZ75),IF(BZ75="",InpReq,BZ75))</f>
        <v>Please enter required information</v>
      </c>
      <c r="CB75" s="641">
        <f>IF($D$5&lt;2011,par!CB147,par!CC147)</f>
        <v>0</v>
      </c>
      <c r="CC75" s="767"/>
      <c r="CD75" s="166"/>
      <c r="CE75" s="248" t="str">
        <f>IF(CD65=1,IF(CD75="",IF(OR(CD71="",CD73=""),par!$D64,CD71*CD73),CD75),IF(CD75="",InpReq,CD75))</f>
        <v>Please enter required information</v>
      </c>
      <c r="CF75" s="641">
        <f>IF($D$5&lt;2011,par!CF147,par!CG147)</f>
        <v>0</v>
      </c>
      <c r="CG75" s="767"/>
      <c r="CH75" s="166"/>
      <c r="CI75" s="248" t="str">
        <f>IF(CH65=1,IF(CH75="",IF(OR(CH71="",CH73=""),par!$D64,CH71*CH73),CH75),IF(CH75="",InpReq,CH75))</f>
        <v>Please enter required information</v>
      </c>
      <c r="CJ75" s="641">
        <f>IF($D$5&lt;2011,par!CJ147,par!CK147)</f>
        <v>0</v>
      </c>
      <c r="CK75" s="767"/>
      <c r="CL75" s="166"/>
      <c r="CM75" s="248" t="str">
        <f>IF(CL65=1,IF(CL75="",IF(OR(CL71="",CL73=""),par!$D64,CL71*CL73),CL75),IF(CL75="",InpReq,CL75))</f>
        <v>Please enter required information</v>
      </c>
      <c r="CN75" s="641">
        <f>IF($D$5&lt;2011,par!CN147,par!CO147)</f>
        <v>0</v>
      </c>
      <c r="CO75" s="767"/>
      <c r="CP75" s="166"/>
      <c r="CQ75" s="248" t="str">
        <f>IF(CP65=1,IF(CP75="",IF(OR(CP71="",CP73=""),par!$D64,CP71*CP73),CP75),IF(CP75="",InpReq,CP75))</f>
        <v>Please enter required information</v>
      </c>
      <c r="CR75" s="641">
        <f>IF($D$5&lt;2011,par!CR147,par!CS147)</f>
        <v>0</v>
      </c>
      <c r="CS75" s="767"/>
      <c r="CT75" s="166"/>
      <c r="CU75" s="248" t="str">
        <f>IF(CT65=1,IF(CT75="",IF(OR(CT71="",CT73=""),par!$D64,CT71*CT73),CT75),IF(CT75="",InpReq,CT75))</f>
        <v>Please enter required information</v>
      </c>
      <c r="CV75" s="641">
        <f>IF($D$5&lt;2011,par!CV147,par!CW147)</f>
        <v>0</v>
      </c>
      <c r="CW75" s="767"/>
      <c r="CX75" s="166"/>
      <c r="CY75" s="248" t="str">
        <f>IF(CX65=1,IF(CX75="",IF(OR(CX71="",CX73=""),par!$D64,CX71*CX73),CX75),IF(CX75="",InpReq,CX75))</f>
        <v>Please enter required information</v>
      </c>
      <c r="CZ75" s="641">
        <f>IF($D$5&lt;2011,par!CZ147,par!DA147)</f>
        <v>0</v>
      </c>
      <c r="DA75" s="767"/>
      <c r="DB75" s="166"/>
      <c r="DC75" s="248" t="str">
        <f>IF(DB65=1,IF(DB75="",IF(OR(DB71="",DB73=""),par!$D64,DB71*DB73),DB75),IF(DB75="",InpReq,DB75))</f>
        <v>Please enter required information</v>
      </c>
      <c r="DD75" s="641">
        <f>IF($D$5&lt;2011,par!DD147,par!DE147)</f>
        <v>0</v>
      </c>
      <c r="DE75" s="767"/>
      <c r="DF75" s="166"/>
      <c r="DG75" s="248" t="str">
        <f>IF(DF65=1,IF(DF75="",IF(OR(DF71="",DF73=""),par!$D64,DF71*DF73),DF75),IF(DF75="",InpReq,DF75))</f>
        <v>Please enter required information</v>
      </c>
      <c r="DH75" s="641">
        <f>IF($D$5&lt;2011,par!DH147,par!DI147)</f>
        <v>0</v>
      </c>
      <c r="DI75" s="767"/>
      <c r="DJ75" s="166"/>
      <c r="DK75" s="248" t="str">
        <f>IF(DJ65=1,IF(DJ75="",IF(OR(DJ71="",DJ73=""),par!$D64,DJ71*DJ73),DJ75),IF(DJ75="",InpReq,DJ75))</f>
        <v>Please enter required information</v>
      </c>
      <c r="DL75" s="641">
        <f>IF($D$5&lt;2011,par!DL147,par!DM147)</f>
        <v>0</v>
      </c>
      <c r="DM75" s="767"/>
      <c r="DN75" s="166"/>
      <c r="DO75" s="248" t="str">
        <f>IF(DN65=1,IF(DN75="",IF(OR(DN71="",DN73=""),par!$D64,DN71*DN73),DN75),IF(DN75="",InpReq,DN75))</f>
        <v>Please enter required information</v>
      </c>
      <c r="DP75" s="641">
        <f>IF($D$5&lt;2011,par!DP147,par!DQ147)</f>
        <v>0</v>
      </c>
      <c r="DQ75" s="767"/>
      <c r="DR75" s="166"/>
      <c r="DS75" s="248" t="str">
        <f>IF(DR65=1,IF(DR75="",IF(OR(DR71="",DR73=""),par!$D64,DR71*DR73),DR75),IF(DR75="",InpReq,DR75))</f>
        <v>Please enter required information</v>
      </c>
      <c r="DT75" s="641">
        <f>IF($D$5&lt;2011,par!DT147,par!DU147)</f>
        <v>0</v>
      </c>
      <c r="DU75" s="767"/>
      <c r="DV75" s="166"/>
      <c r="DW75" s="248" t="str">
        <f>IF(DV65=1,IF(DV75="",IF(OR(DV71="",DV73=""),par!$D64,DV71*DV73),DV75),IF(DV75="",InpReq,DV75))</f>
        <v>Please enter required information</v>
      </c>
      <c r="DX75" s="641">
        <f>IF($D$5&lt;2011,par!DX147,par!DY147)</f>
        <v>0</v>
      </c>
      <c r="DY75" s="767"/>
      <c r="DZ75" s="166"/>
      <c r="EA75" s="248" t="str">
        <f>IF(DZ65=1,IF(DZ75="",IF(OR(DZ71="",DZ73=""),par!$D64,DZ71*DZ73),DZ75),IF(DZ75="",InpReq,DZ75))</f>
        <v>Please enter required information</v>
      </c>
      <c r="EB75" s="641">
        <f>IF($D$5&lt;2011,par!EB147,par!EC147)</f>
        <v>0</v>
      </c>
      <c r="EC75" s="767"/>
      <c r="ED75" s="166"/>
      <c r="EE75" s="248" t="str">
        <f>IF(ED65=1,IF(ED75="",IF(OR(ED71="",ED73=""),par!$D64,ED71*ED73),ED75),IF(ED75="",InpReq,ED75))</f>
        <v>Please enter required information</v>
      </c>
      <c r="EF75" s="641">
        <f>IF($D$5&lt;2011,par!EF147,par!EG147)</f>
        <v>0</v>
      </c>
      <c r="EG75" s="767"/>
      <c r="EH75" s="166"/>
      <c r="EI75" s="248" t="str">
        <f>IF(EH65=1,IF(EH75="",IF(OR(EH71="",EH73=""),par!$D64,EH71*EH73),EH75),IF(EH75="",InpReq,EH75))</f>
        <v>Please enter required information</v>
      </c>
      <c r="EJ75" s="641">
        <f>IF($D$5&lt;2011,par!EJ147,par!EK147)</f>
        <v>0</v>
      </c>
      <c r="EK75" s="767"/>
      <c r="EL75" s="166"/>
      <c r="EM75" s="248" t="str">
        <f>IF(EL65=1,IF(EL75="",IF(OR(EL71="",EL73=""),par!$D64,EL71*EL73),EL75),IF(EL75="",InpReq,EL75))</f>
        <v>Please enter required information</v>
      </c>
      <c r="EN75" s="641">
        <f>IF($D$5&lt;2011,par!EN147,par!EO147)</f>
        <v>0</v>
      </c>
      <c r="EO75" s="767"/>
      <c r="EP75" s="166"/>
      <c r="EQ75" s="248" t="str">
        <f>IF(EP65=1,IF(EP75="",IF(OR(EP71="",EP73=""),par!$D64,EP71*EP73),EP75),IF(EP75="",InpReq,EP75))</f>
        <v>Please enter required information</v>
      </c>
      <c r="ER75" s="641">
        <f>IF($D$5&lt;2011,par!ER147,par!ES147)</f>
        <v>0</v>
      </c>
      <c r="ES75" s="767"/>
      <c r="ET75" s="166"/>
      <c r="EU75" s="248" t="str">
        <f>IF(ET65=1,IF(ET75="",IF(OR(ET71="",ET73=""),par!$D64,ET71*ET73),ET75),IF(ET75="",InpReq,ET75))</f>
        <v>Please enter required information</v>
      </c>
      <c r="EV75" s="641">
        <f>IF($D$5&lt;2011,par!EV147,par!EW147)</f>
        <v>0</v>
      </c>
      <c r="EW75" s="767"/>
      <c r="EX75" s="166"/>
      <c r="EY75" s="248" t="str">
        <f>IF(EX65=1,IF(EX75="",IF(OR(EX71="",EX73=""),par!$D64,EX71*EX73),EX75),IF(EX75="",InpReq,EX75))</f>
        <v>Please enter required information</v>
      </c>
      <c r="EZ75" s="641">
        <f>IF($D$5&lt;2011,par!EZ147,par!FA147)</f>
        <v>0</v>
      </c>
      <c r="FA75" s="767"/>
      <c r="FB75" s="166"/>
      <c r="FC75" s="248" t="str">
        <f>IF(FB65=1,IF(FB75="",IF(OR(FB71="",FB73=""),par!$D64,FB71*FB73),FB75),IF(FB75="",InpReq,FB75))</f>
        <v>Please enter required information</v>
      </c>
      <c r="FD75" s="641">
        <f>IF($D$5&lt;2011,par!FD147,par!FE147)</f>
        <v>0</v>
      </c>
      <c r="FE75" s="767"/>
      <c r="FF75" s="166"/>
      <c r="FG75" s="248" t="str">
        <f>IF(FF65=1,IF(FF75="",IF(OR(FF71="",FF73=""),par!$D64,FF71*FF73),FF75),IF(FF75="",InpReq,FF75))</f>
        <v>Please enter required information</v>
      </c>
      <c r="FH75" s="641">
        <f>IF($D$5&lt;2011,par!FH147,par!FI147)</f>
        <v>0</v>
      </c>
      <c r="FI75" s="767"/>
      <c r="FJ75" s="166"/>
      <c r="FK75" s="248" t="str">
        <f>IF(FJ65=1,IF(FJ75="",IF(OR(FJ71="",FJ73=""),par!$D64,FJ71*FJ73),FJ75),IF(FJ75="",InpReq,FJ75))</f>
        <v>Please enter required information</v>
      </c>
      <c r="FL75" s="641">
        <f>IF($D$5&lt;2011,par!FL147,par!FM147)</f>
        <v>0</v>
      </c>
      <c r="FM75" s="767"/>
      <c r="FN75" s="166"/>
      <c r="FO75" s="248" t="str">
        <f>IF(FN65=1,IF(FN75="",IF(OR(FN71="",FN73=""),par!$D64,FN71*FN73),FN75),IF(FN75="",InpReq,FN75))</f>
        <v>Please enter required information</v>
      </c>
      <c r="FP75" s="641">
        <f>IF($D$5&lt;2011,par!FP147,par!FQ147)</f>
        <v>0</v>
      </c>
      <c r="FQ75" s="767"/>
      <c r="FR75" s="166"/>
      <c r="FS75" s="248" t="str">
        <f>IF(FR65=1,IF(FR75="",IF(OR(FR71="",FR73=""),par!$D64,FR71*FR73),FR75),IF(FR75="",InpReq,FR75))</f>
        <v>Please enter required information</v>
      </c>
      <c r="FT75" s="641">
        <f>IF($D$5&lt;2011,par!FT147,par!FU147)</f>
        <v>0</v>
      </c>
      <c r="FU75" s="767"/>
      <c r="FV75" s="166"/>
      <c r="FW75" s="248" t="str">
        <f>IF(FV65=1,IF(FV75="",IF(OR(FV71="",FV73=""),par!$D64,FV71*FV73),FV75),IF(FV75="",InpReq,FV75))</f>
        <v>Please enter required information</v>
      </c>
      <c r="FX75" s="641">
        <f>IF($D$5&lt;2011,par!FX147,par!FY147)</f>
        <v>0</v>
      </c>
      <c r="FY75" s="767"/>
      <c r="FZ75" s="166"/>
      <c r="GA75" s="248" t="str">
        <f>IF(FZ65=1,IF(FZ75="",IF(OR(FZ71="",FZ73=""),par!$D64,FZ71*FZ73),FZ75),IF(FZ75="",InpReq,FZ75))</f>
        <v>Please enter required information</v>
      </c>
      <c r="GB75" s="641">
        <f>IF($D$5&lt;2011,par!GB147,par!GC147)</f>
        <v>0</v>
      </c>
      <c r="GC75" s="767"/>
      <c r="GD75" s="166"/>
      <c r="GE75" s="248" t="str">
        <f>IF(GD65=1,IF(GD75="",IF(OR(GD71="",GD73=""),par!$D64,GD71*GD73),GD75),IF(GD75="",InpReq,GD75))</f>
        <v>Please enter required information</v>
      </c>
      <c r="GF75" s="641">
        <f>IF($D$5&lt;2011,par!GF147,par!GG147)</f>
        <v>0</v>
      </c>
      <c r="GG75" s="767"/>
      <c r="GH75" s="166"/>
      <c r="GI75" s="248" t="str">
        <f>IF(GH65=1,IF(GH75="",IF(OR(GH71="",GH73=""),par!$D64,GH71*GH73),GH75),IF(GH75="",InpReq,GH75))</f>
        <v>Please enter required information</v>
      </c>
      <c r="GJ75" s="641">
        <f>IF($D$5&lt;2011,par!GJ147,par!GK147)</f>
        <v>0</v>
      </c>
      <c r="GK75" s="767"/>
      <c r="GL75" s="166"/>
      <c r="GM75" s="248" t="str">
        <f>IF(GL65=1,IF(GL75="",IF(OR(GL71="",GL73=""),par!$D64,GL71*GL73),GL75),IF(GL75="",InpReq,GL75))</f>
        <v>Please enter required information</v>
      </c>
      <c r="GN75" s="641">
        <f>IF($D$5&lt;2011,par!GN147,par!GO147)</f>
        <v>0</v>
      </c>
      <c r="GO75" s="767"/>
      <c r="GP75" s="166"/>
      <c r="GQ75" s="248" t="str">
        <f>IF(GP65=1,IF(GP75="",IF(OR(GP71="",GP73=""),par!$D64,GP71*GP73),GP75),IF(GP75="",InpReq,GP75))</f>
        <v>Please enter required information</v>
      </c>
      <c r="GR75" s="641">
        <f>IF($D$5&lt;2011,par!GR147,par!GS147)</f>
        <v>0</v>
      </c>
      <c r="GS75" s="767"/>
      <c r="GT75" s="166"/>
      <c r="GU75" s="248" t="str">
        <f>IF(GT65=1,IF(GT75="",IF(OR(GT71="",GT73=""),par!$D64,GT71*GT73),GT75),IF(GT75="",InpReq,GT75))</f>
        <v>Please enter required information</v>
      </c>
      <c r="GV75" s="641">
        <f>IF($D$5&lt;2011,par!GV147,par!GW147)</f>
        <v>0</v>
      </c>
      <c r="GW75" s="767"/>
      <c r="GX75" s="166"/>
      <c r="GY75" s="248" t="str">
        <f>IF(GX65=1,IF(GX75="",IF(OR(GX71="",GX73=""),par!$D64,GX71*GX73),GX75),IF(GX75="",InpReq,GX75))</f>
        <v>Please enter required information</v>
      </c>
      <c r="GZ75" s="641">
        <f>IF($D$5&lt;2011,par!GZ147,par!HA147)</f>
        <v>0</v>
      </c>
      <c r="HA75" s="767"/>
      <c r="HB75" s="166"/>
      <c r="HC75" s="248" t="str">
        <f>IF(HB65=1,IF(HB75="",IF(OR(HB71="",HB73=""),par!$D64,HB71*HB73),HB75),IF(HB75="",InpReq,HB75))</f>
        <v>Please enter required information</v>
      </c>
      <c r="HD75" s="641">
        <f>IF($D$5&lt;2011,par!HD147,par!HE147)</f>
        <v>0</v>
      </c>
      <c r="HE75" s="767"/>
      <c r="HF75" s="166"/>
      <c r="HG75" s="248" t="str">
        <f>IF(HF65=1,IF(HF75="",IF(OR(HF71="",HF73=""),par!$D64,HF71*HF73),HF75),IF(HF75="",InpReq,HF75))</f>
        <v>Please enter required information</v>
      </c>
      <c r="HH75" s="641">
        <f>IF($D$5&lt;2011,par!HH147,par!HI147)</f>
        <v>0</v>
      </c>
      <c r="HI75" s="767"/>
      <c r="HJ75" s="166"/>
      <c r="HK75" s="248" t="str">
        <f>IF(HJ65=1,IF(HJ75="",IF(OR(HJ71="",HJ73=""),par!$D64,HJ71*HJ73),HJ75),IF(HJ75="",InpReq,HJ75))</f>
        <v>Please enter required information</v>
      </c>
      <c r="HL75" s="641">
        <f>IF($D$5&lt;2011,par!HL147,par!HM147)</f>
        <v>0</v>
      </c>
      <c r="HM75" s="767"/>
      <c r="HN75" s="166"/>
      <c r="HO75" s="248" t="str">
        <f>IF(HN65=1,IF(HN75="",IF(OR(HN71="",HN73=""),par!$D64,HN71*HN73),HN75),IF(HN75="",InpReq,HN75))</f>
        <v>Please enter required information</v>
      </c>
      <c r="HP75" s="641">
        <f>IF($D$5&lt;2011,par!HP147,par!HQ147)</f>
        <v>0</v>
      </c>
      <c r="HQ75" s="767"/>
      <c r="HR75" s="166"/>
      <c r="HS75" s="248" t="str">
        <f>IF(HR65=1,IF(HR75="",IF(OR(HR71="",HR73=""),par!$D64,HR71*HR73),HR75),IF(HR75="",InpReq,HR75))</f>
        <v>Please enter required information</v>
      </c>
      <c r="HT75" s="641">
        <f>IF($D$5&lt;2011,par!HT147,par!HU147)</f>
        <v>0</v>
      </c>
      <c r="HU75" s="767"/>
      <c r="HV75" s="166"/>
      <c r="HW75" s="248" t="str">
        <f>IF(HV65=1,IF(HV75="",IF(OR(HV71="",HV73=""),par!$D64,HV71*HV73),HV75),IF(HV75="",InpReq,HV75))</f>
        <v>Please enter required information</v>
      </c>
      <c r="HX75" s="641">
        <f>IF($D$5&lt;2011,par!HX147,par!HY147)</f>
        <v>0</v>
      </c>
      <c r="HY75" s="767"/>
      <c r="HZ75" s="166"/>
      <c r="IA75" s="248" t="str">
        <f>IF(HZ65=1,IF(HZ75="",IF(OR(HZ71="",HZ73=""),par!$D64,HZ71*HZ73),HZ75),IF(HZ75="",InpReq,HZ75))</f>
        <v>Please enter required information</v>
      </c>
      <c r="IB75" s="641">
        <f>IF($D$5&lt;2011,par!IB147,par!IC147)</f>
        <v>0</v>
      </c>
      <c r="IC75" s="767"/>
      <c r="ID75" s="166"/>
      <c r="IE75" s="248" t="str">
        <f>IF(ID65=1,IF(ID75="",IF(OR(ID71="",ID73=""),par!$D64,ID71*ID73),ID75),IF(ID75="",InpReq,ID75))</f>
        <v>Please enter required information</v>
      </c>
      <c r="IF75" s="641">
        <f>IF($D$5&lt;2011,par!IF147,par!IG147)</f>
        <v>0</v>
      </c>
      <c r="IG75" s="767"/>
      <c r="IH75" s="166"/>
      <c r="II75" s="248" t="str">
        <f>IF(IH65=1,IF(IH75="",IF(OR(IH71="",IH73=""),par!$D64,IH71*IH73),IH75),IF(IH75="",InpReq,IH75))</f>
        <v>Please enter required information</v>
      </c>
      <c r="IJ75" s="641">
        <f>IF($D$5&lt;2011,par!IJ147,par!IK147)</f>
        <v>0</v>
      </c>
      <c r="IK75" s="767"/>
      <c r="IL75" s="166"/>
      <c r="IM75" s="248" t="str">
        <f>IF(IL65=1,IF(IL75="",IF(OR(IL71="",IL73=""),par!$D64,IL71*IL73),IL75),IF(IL75="",InpReq,IL75))</f>
        <v>Please enter required information</v>
      </c>
      <c r="IN75" s="641">
        <f>IF($D$5&lt;2011,par!IN147,par!IO147)</f>
        <v>0</v>
      </c>
      <c r="IO75" s="767"/>
      <c r="IP75" s="166"/>
      <c r="IQ75" s="248" t="str">
        <f>IF(IP65=1,IF(IP75="",IF(OR(IP71="",IP73=""),par!$D64,IP71*IP73),IP75),IF(IP75="",InpReq,IP75))</f>
        <v>Please enter required information</v>
      </c>
      <c r="IR75" s="641">
        <f>IF($D$5&lt;2011,par!IR147,par!IS147)</f>
        <v>0</v>
      </c>
      <c r="IS75" s="767"/>
      <c r="IT75" s="166"/>
      <c r="IU75" s="248" t="str">
        <f>IF(IT65=1,IF(IT75="",IF(OR(IT71="",IT73=""),par!$D64,IT71*IT73),IT75),IF(IT75="",InpReq,IT75))</f>
        <v>Please enter required information</v>
      </c>
      <c r="IV75" s="641">
        <f>IF($D$5&lt;2011,par!IV147,par!#REF!)</f>
        <v>0</v>
      </c>
      <c r="IW75" s="767"/>
      <c r="IX75" s="166"/>
      <c r="IY75" s="248" t="str">
        <f>IF(IX65=1,IF(IX75="",IF(OR(IX71="",IX73=""),par!$D64,IX71*IX73),IX75),IF(IX75="",InpReq,IX75))</f>
        <v>Please enter required information</v>
      </c>
    </row>
    <row r="76" spans="2:259" ht="30.15" hidden="1" customHeight="1" x14ac:dyDescent="0.35">
      <c r="F76" s="422"/>
      <c r="G76" s="390"/>
      <c r="H76" s="641">
        <f>IF($D$5&lt;2011,par!H148,par!I148)</f>
        <v>0</v>
      </c>
      <c r="I76" s="767"/>
      <c r="J76" s="290"/>
      <c r="K76" s="248">
        <f>SUM(K74:K75)</f>
        <v>0</v>
      </c>
      <c r="L76" s="641">
        <f>IF($D$5&lt;2011,par!L148,par!M148)</f>
        <v>0</v>
      </c>
      <c r="M76" s="767"/>
      <c r="N76" s="290"/>
      <c r="O76" s="248">
        <f>SUM(O74:O75)</f>
        <v>0</v>
      </c>
      <c r="P76" s="641">
        <f>IF($D$5&lt;2011,par!P148,par!Q148)</f>
        <v>0</v>
      </c>
      <c r="Q76" s="767"/>
      <c r="R76" s="290"/>
      <c r="S76" s="248">
        <f>SUM(S74:S75)</f>
        <v>0</v>
      </c>
      <c r="T76" s="641">
        <f>IF($D$5&lt;2011,par!T148,par!U148)</f>
        <v>0</v>
      </c>
      <c r="U76" s="767"/>
      <c r="V76" s="290"/>
      <c r="W76" s="248">
        <f>SUM(W74:W75)</f>
        <v>0</v>
      </c>
      <c r="X76" s="641">
        <f>IF($D$5&lt;2011,par!X148,par!Y148)</f>
        <v>0</v>
      </c>
      <c r="Y76" s="767"/>
      <c r="Z76" s="290"/>
      <c r="AA76" s="248">
        <f>SUM(AA74:AA75)</f>
        <v>0</v>
      </c>
      <c r="AB76" s="641">
        <f>IF($D$5&lt;2011,par!AB148,par!AC148)</f>
        <v>0</v>
      </c>
      <c r="AC76" s="767"/>
      <c r="AD76" s="290"/>
      <c r="AE76" s="248">
        <f>SUM(AE74:AE75)</f>
        <v>0</v>
      </c>
      <c r="AF76" s="641">
        <f>IF($D$5&lt;2011,par!AF148,par!AG148)</f>
        <v>0</v>
      </c>
      <c r="AG76" s="767"/>
      <c r="AH76" s="290"/>
      <c r="AI76" s="248">
        <f>SUM(AI74:AI75)</f>
        <v>0</v>
      </c>
      <c r="AJ76" s="641">
        <f>IF($D$5&lt;2011,par!AJ148,par!AK148)</f>
        <v>0</v>
      </c>
      <c r="AK76" s="767"/>
      <c r="AL76" s="290"/>
      <c r="AM76" s="248">
        <f>SUM(AM74:AM75)</f>
        <v>0</v>
      </c>
      <c r="AN76" s="641">
        <f>IF($D$5&lt;2011,par!AN148,par!AO148)</f>
        <v>0</v>
      </c>
      <c r="AO76" s="767"/>
      <c r="AP76" s="290"/>
      <c r="AQ76" s="248">
        <f>SUM(AQ74:AQ75)</f>
        <v>0</v>
      </c>
      <c r="AR76" s="641">
        <f>IF($D$5&lt;2011,par!AR148,par!AS148)</f>
        <v>0</v>
      </c>
      <c r="AS76" s="767"/>
      <c r="AT76" s="290"/>
      <c r="AU76" s="248">
        <f>SUM(AU74:AU75)</f>
        <v>0</v>
      </c>
      <c r="AV76" s="641">
        <f>IF($D$5&lt;2011,par!AV148,par!AW148)</f>
        <v>0</v>
      </c>
      <c r="AW76" s="767"/>
      <c r="AX76" s="290"/>
      <c r="AY76" s="248">
        <f>SUM(AY74:AY75)</f>
        <v>0</v>
      </c>
      <c r="AZ76" s="641">
        <f>IF($D$5&lt;2011,par!AZ148,par!BA148)</f>
        <v>0</v>
      </c>
      <c r="BA76" s="767"/>
      <c r="BB76" s="290"/>
      <c r="BC76" s="248">
        <f>SUM(BC74:BC75)</f>
        <v>0</v>
      </c>
      <c r="BD76" s="641">
        <f>IF($D$5&lt;2011,par!BD148,par!BE148)</f>
        <v>0</v>
      </c>
      <c r="BE76" s="767"/>
      <c r="BF76" s="290"/>
      <c r="BG76" s="248">
        <f>SUM(BG74:BG75)</f>
        <v>0</v>
      </c>
      <c r="BH76" s="641">
        <f>IF($D$5&lt;2011,par!BH148,par!BI148)</f>
        <v>0</v>
      </c>
      <c r="BI76" s="767"/>
      <c r="BJ76" s="290"/>
      <c r="BK76" s="248">
        <f>SUM(BK74:BK75)</f>
        <v>0</v>
      </c>
      <c r="BL76" s="641">
        <f>IF($D$5&lt;2011,par!BL148,par!BM148)</f>
        <v>0</v>
      </c>
      <c r="BM76" s="767"/>
      <c r="BN76" s="290"/>
      <c r="BO76" s="248">
        <f>SUM(BO74:BO75)</f>
        <v>0</v>
      </c>
      <c r="BP76" s="641">
        <f>IF($D$5&lt;2011,par!BP148,par!BQ148)</f>
        <v>0</v>
      </c>
      <c r="BQ76" s="767"/>
      <c r="BR76" s="290"/>
      <c r="BS76" s="248">
        <f>SUM(BS74:BS75)</f>
        <v>0</v>
      </c>
      <c r="BT76" s="641">
        <f>IF($D$5&lt;2011,par!BT148,par!BU148)</f>
        <v>0</v>
      </c>
      <c r="BU76" s="767"/>
      <c r="BV76" s="290"/>
      <c r="BW76" s="248">
        <f>SUM(BW74:BW75)</f>
        <v>0</v>
      </c>
      <c r="BX76" s="641">
        <f>IF($D$5&lt;2011,par!BX148,par!BY148)</f>
        <v>0</v>
      </c>
      <c r="BY76" s="767"/>
      <c r="BZ76" s="290"/>
      <c r="CA76" s="248">
        <f>SUM(CA74:CA75)</f>
        <v>0</v>
      </c>
      <c r="CB76" s="641">
        <f>IF($D$5&lt;2011,par!CB148,par!CC148)</f>
        <v>0</v>
      </c>
      <c r="CC76" s="767"/>
      <c r="CD76" s="290"/>
      <c r="CE76" s="248">
        <f>SUM(CE74:CE75)</f>
        <v>0</v>
      </c>
      <c r="CF76" s="641">
        <f>IF($D$5&lt;2011,par!CF148,par!CG148)</f>
        <v>0</v>
      </c>
      <c r="CG76" s="767"/>
      <c r="CH76" s="290"/>
      <c r="CI76" s="248">
        <f>SUM(CI74:CI75)</f>
        <v>0</v>
      </c>
      <c r="CJ76" s="641">
        <f>IF($D$5&lt;2011,par!CJ148,par!CK148)</f>
        <v>0</v>
      </c>
      <c r="CK76" s="767"/>
      <c r="CL76" s="290"/>
      <c r="CM76" s="248">
        <f>SUM(CM74:CM75)</f>
        <v>0</v>
      </c>
      <c r="CN76" s="641">
        <f>IF($D$5&lt;2011,par!CN148,par!CO148)</f>
        <v>0</v>
      </c>
      <c r="CO76" s="767"/>
      <c r="CP76" s="290"/>
      <c r="CQ76" s="248">
        <f>SUM(CQ74:CQ75)</f>
        <v>0</v>
      </c>
      <c r="CR76" s="641">
        <f>IF($D$5&lt;2011,par!CR148,par!CS148)</f>
        <v>0</v>
      </c>
      <c r="CS76" s="767"/>
      <c r="CT76" s="290"/>
      <c r="CU76" s="248">
        <f>SUM(CU74:CU75)</f>
        <v>0</v>
      </c>
      <c r="CV76" s="641">
        <f>IF($D$5&lt;2011,par!CV148,par!CW148)</f>
        <v>0</v>
      </c>
      <c r="CW76" s="767"/>
      <c r="CX76" s="290"/>
      <c r="CY76" s="248">
        <f>SUM(CY74:CY75)</f>
        <v>0</v>
      </c>
      <c r="CZ76" s="641">
        <f>IF($D$5&lt;2011,par!CZ148,par!DA148)</f>
        <v>0</v>
      </c>
      <c r="DA76" s="767"/>
      <c r="DB76" s="290"/>
      <c r="DC76" s="248">
        <f>SUM(DC74:DC75)</f>
        <v>0</v>
      </c>
      <c r="DD76" s="641">
        <f>IF($D$5&lt;2011,par!DD148,par!DE148)</f>
        <v>0</v>
      </c>
      <c r="DE76" s="767"/>
      <c r="DF76" s="290"/>
      <c r="DG76" s="248">
        <f>SUM(DG74:DG75)</f>
        <v>0</v>
      </c>
      <c r="DH76" s="641">
        <f>IF($D$5&lt;2011,par!DH148,par!DI148)</f>
        <v>0</v>
      </c>
      <c r="DI76" s="767"/>
      <c r="DJ76" s="290"/>
      <c r="DK76" s="248">
        <f>SUM(DK74:DK75)</f>
        <v>0</v>
      </c>
      <c r="DL76" s="641">
        <f>IF($D$5&lt;2011,par!DL148,par!DM148)</f>
        <v>0</v>
      </c>
      <c r="DM76" s="767"/>
      <c r="DN76" s="290"/>
      <c r="DO76" s="248">
        <f>SUM(DO74:DO75)</f>
        <v>0</v>
      </c>
      <c r="DP76" s="641">
        <f>IF($D$5&lt;2011,par!DP148,par!DQ148)</f>
        <v>0</v>
      </c>
      <c r="DQ76" s="767"/>
      <c r="DR76" s="290"/>
      <c r="DS76" s="248">
        <f>SUM(DS74:DS75)</f>
        <v>0</v>
      </c>
      <c r="DT76" s="641">
        <f>IF($D$5&lt;2011,par!DT148,par!DU148)</f>
        <v>0</v>
      </c>
      <c r="DU76" s="767"/>
      <c r="DV76" s="290"/>
      <c r="DW76" s="248">
        <f>SUM(DW74:DW75)</f>
        <v>0</v>
      </c>
      <c r="DX76" s="641">
        <f>IF($D$5&lt;2011,par!DX148,par!DY148)</f>
        <v>0</v>
      </c>
      <c r="DY76" s="767"/>
      <c r="DZ76" s="290"/>
      <c r="EA76" s="248">
        <f>SUM(EA74:EA75)</f>
        <v>0</v>
      </c>
      <c r="EB76" s="641">
        <f>IF($D$5&lt;2011,par!EB148,par!EC148)</f>
        <v>0</v>
      </c>
      <c r="EC76" s="767"/>
      <c r="ED76" s="290"/>
      <c r="EE76" s="248">
        <f>SUM(EE74:EE75)</f>
        <v>0</v>
      </c>
      <c r="EF76" s="641">
        <f>IF($D$5&lt;2011,par!EF148,par!EG148)</f>
        <v>0</v>
      </c>
      <c r="EG76" s="767"/>
      <c r="EH76" s="290"/>
      <c r="EI76" s="248">
        <f>SUM(EI74:EI75)</f>
        <v>0</v>
      </c>
      <c r="EJ76" s="641">
        <f>IF($D$5&lt;2011,par!EJ148,par!EK148)</f>
        <v>0</v>
      </c>
      <c r="EK76" s="767"/>
      <c r="EL76" s="290"/>
      <c r="EM76" s="248">
        <f>SUM(EM74:EM75)</f>
        <v>0</v>
      </c>
      <c r="EN76" s="641">
        <f>IF($D$5&lt;2011,par!EN148,par!EO148)</f>
        <v>0</v>
      </c>
      <c r="EO76" s="767"/>
      <c r="EP76" s="290"/>
      <c r="EQ76" s="248">
        <f>SUM(EQ74:EQ75)</f>
        <v>0</v>
      </c>
      <c r="ER76" s="641">
        <f>IF($D$5&lt;2011,par!ER148,par!ES148)</f>
        <v>0</v>
      </c>
      <c r="ES76" s="767"/>
      <c r="ET76" s="290"/>
      <c r="EU76" s="248">
        <f>SUM(EU74:EU75)</f>
        <v>0</v>
      </c>
      <c r="EV76" s="641">
        <f>IF($D$5&lt;2011,par!EV148,par!EW148)</f>
        <v>0</v>
      </c>
      <c r="EW76" s="767"/>
      <c r="EX76" s="290"/>
      <c r="EY76" s="248">
        <f>SUM(EY74:EY75)</f>
        <v>0</v>
      </c>
      <c r="EZ76" s="641">
        <f>IF($D$5&lt;2011,par!EZ148,par!FA148)</f>
        <v>0</v>
      </c>
      <c r="FA76" s="767"/>
      <c r="FB76" s="290"/>
      <c r="FC76" s="248">
        <f>SUM(FC74:FC75)</f>
        <v>0</v>
      </c>
      <c r="FD76" s="641">
        <f>IF($D$5&lt;2011,par!FD148,par!FE148)</f>
        <v>0</v>
      </c>
      <c r="FE76" s="767"/>
      <c r="FF76" s="290"/>
      <c r="FG76" s="248">
        <f>SUM(FG74:FG75)</f>
        <v>0</v>
      </c>
      <c r="FH76" s="641">
        <f>IF($D$5&lt;2011,par!FH148,par!FI148)</f>
        <v>0</v>
      </c>
      <c r="FI76" s="767"/>
      <c r="FJ76" s="290"/>
      <c r="FK76" s="248">
        <f>SUM(FK74:FK75)</f>
        <v>0</v>
      </c>
      <c r="FL76" s="641">
        <f>IF($D$5&lt;2011,par!FL148,par!FM148)</f>
        <v>0</v>
      </c>
      <c r="FM76" s="767"/>
      <c r="FN76" s="290"/>
      <c r="FO76" s="248">
        <f>SUM(FO74:FO75)</f>
        <v>0</v>
      </c>
      <c r="FP76" s="641">
        <f>IF($D$5&lt;2011,par!FP148,par!FQ148)</f>
        <v>0</v>
      </c>
      <c r="FQ76" s="767"/>
      <c r="FR76" s="290"/>
      <c r="FS76" s="248">
        <f>SUM(FS74:FS75)</f>
        <v>0</v>
      </c>
      <c r="FT76" s="641">
        <f>IF($D$5&lt;2011,par!FT148,par!FU148)</f>
        <v>0</v>
      </c>
      <c r="FU76" s="767"/>
      <c r="FV76" s="290"/>
      <c r="FW76" s="248">
        <f>SUM(FW74:FW75)</f>
        <v>0</v>
      </c>
      <c r="FX76" s="641">
        <f>IF($D$5&lt;2011,par!FX148,par!FY148)</f>
        <v>0</v>
      </c>
      <c r="FY76" s="767"/>
      <c r="FZ76" s="290"/>
      <c r="GA76" s="248">
        <f>SUM(GA74:GA75)</f>
        <v>0</v>
      </c>
      <c r="GB76" s="641">
        <f>IF($D$5&lt;2011,par!GB148,par!GC148)</f>
        <v>0</v>
      </c>
      <c r="GC76" s="767"/>
      <c r="GD76" s="290"/>
      <c r="GE76" s="248">
        <f>SUM(GE74:GE75)</f>
        <v>0</v>
      </c>
      <c r="GF76" s="641">
        <f>IF($D$5&lt;2011,par!GF148,par!GG148)</f>
        <v>0</v>
      </c>
      <c r="GG76" s="767"/>
      <c r="GH76" s="290"/>
      <c r="GI76" s="248">
        <f>SUM(GI74:GI75)</f>
        <v>0</v>
      </c>
      <c r="GJ76" s="641">
        <f>IF($D$5&lt;2011,par!GJ148,par!GK148)</f>
        <v>0</v>
      </c>
      <c r="GK76" s="767"/>
      <c r="GL76" s="290"/>
      <c r="GM76" s="248">
        <f>SUM(GM74:GM75)</f>
        <v>0</v>
      </c>
      <c r="GN76" s="641">
        <f>IF($D$5&lt;2011,par!GN148,par!GO148)</f>
        <v>0</v>
      </c>
      <c r="GO76" s="767"/>
      <c r="GP76" s="290"/>
      <c r="GQ76" s="248">
        <f>SUM(GQ74:GQ75)</f>
        <v>0</v>
      </c>
      <c r="GR76" s="641">
        <f>IF($D$5&lt;2011,par!GR148,par!GS148)</f>
        <v>0</v>
      </c>
      <c r="GS76" s="767"/>
      <c r="GT76" s="290"/>
      <c r="GU76" s="248">
        <f>SUM(GU74:GU75)</f>
        <v>0</v>
      </c>
      <c r="GV76" s="641">
        <f>IF($D$5&lt;2011,par!GV148,par!GW148)</f>
        <v>0</v>
      </c>
      <c r="GW76" s="767"/>
      <c r="GX76" s="290"/>
      <c r="GY76" s="248">
        <f>SUM(GY74:GY75)</f>
        <v>0</v>
      </c>
      <c r="GZ76" s="641">
        <f>IF($D$5&lt;2011,par!GZ148,par!HA148)</f>
        <v>0</v>
      </c>
      <c r="HA76" s="767"/>
      <c r="HB76" s="290"/>
      <c r="HC76" s="248">
        <f>SUM(HC74:HC75)</f>
        <v>0</v>
      </c>
      <c r="HD76" s="641">
        <f>IF($D$5&lt;2011,par!HD148,par!HE148)</f>
        <v>0</v>
      </c>
      <c r="HE76" s="767"/>
      <c r="HF76" s="290"/>
      <c r="HG76" s="248">
        <f>SUM(HG74:HG75)</f>
        <v>0</v>
      </c>
      <c r="HH76" s="641">
        <f>IF($D$5&lt;2011,par!HH148,par!HI148)</f>
        <v>0</v>
      </c>
      <c r="HI76" s="767"/>
      <c r="HJ76" s="290"/>
      <c r="HK76" s="248">
        <f>SUM(HK74:HK75)</f>
        <v>0</v>
      </c>
      <c r="HL76" s="641">
        <f>IF($D$5&lt;2011,par!HL148,par!HM148)</f>
        <v>0</v>
      </c>
      <c r="HM76" s="767"/>
      <c r="HN76" s="290"/>
      <c r="HO76" s="248">
        <f>SUM(HO74:HO75)</f>
        <v>0</v>
      </c>
      <c r="HP76" s="641">
        <f>IF($D$5&lt;2011,par!HP148,par!HQ148)</f>
        <v>0</v>
      </c>
      <c r="HQ76" s="767"/>
      <c r="HR76" s="290"/>
      <c r="HS76" s="248">
        <f>SUM(HS74:HS75)</f>
        <v>0</v>
      </c>
      <c r="HT76" s="641">
        <f>IF($D$5&lt;2011,par!HT148,par!HU148)</f>
        <v>0</v>
      </c>
      <c r="HU76" s="767"/>
      <c r="HV76" s="290"/>
      <c r="HW76" s="248">
        <f>SUM(HW74:HW75)</f>
        <v>0</v>
      </c>
      <c r="HX76" s="641">
        <f>IF($D$5&lt;2011,par!HX148,par!HY148)</f>
        <v>0</v>
      </c>
      <c r="HY76" s="767"/>
      <c r="HZ76" s="290"/>
      <c r="IA76" s="248">
        <f>SUM(IA74:IA75)</f>
        <v>0</v>
      </c>
      <c r="IB76" s="641">
        <f>IF($D$5&lt;2011,par!IB148,par!IC148)</f>
        <v>0</v>
      </c>
      <c r="IC76" s="767"/>
      <c r="ID76" s="290"/>
      <c r="IE76" s="248">
        <f>SUM(IE74:IE75)</f>
        <v>0</v>
      </c>
      <c r="IF76" s="641">
        <f>IF($D$5&lt;2011,par!IF148,par!IG148)</f>
        <v>0</v>
      </c>
      <c r="IG76" s="767"/>
      <c r="IH76" s="290"/>
      <c r="II76" s="248">
        <f>SUM(II74:II75)</f>
        <v>0</v>
      </c>
      <c r="IJ76" s="641">
        <f>IF($D$5&lt;2011,par!IJ148,par!IK148)</f>
        <v>0</v>
      </c>
      <c r="IK76" s="767"/>
      <c r="IL76" s="290"/>
      <c r="IM76" s="248">
        <f>SUM(IM74:IM75)</f>
        <v>0</v>
      </c>
      <c r="IN76" s="641">
        <f>IF($D$5&lt;2011,par!IN148,par!IO148)</f>
        <v>0</v>
      </c>
      <c r="IO76" s="767"/>
      <c r="IP76" s="290"/>
      <c r="IQ76" s="248">
        <f>SUM(IQ74:IQ75)</f>
        <v>0</v>
      </c>
      <c r="IR76" s="641">
        <f>IF($D$5&lt;2011,par!IR148,par!IS148)</f>
        <v>0</v>
      </c>
      <c r="IS76" s="767"/>
      <c r="IT76" s="290"/>
      <c r="IU76" s="248">
        <f>SUM(IU74:IU75)</f>
        <v>0</v>
      </c>
      <c r="IV76" s="641">
        <f>IF($D$5&lt;2011,par!IV148,par!#REF!)</f>
        <v>0</v>
      </c>
      <c r="IW76" s="767"/>
      <c r="IX76" s="290"/>
      <c r="IY76" s="248">
        <f>SUM(IY74:IY75)</f>
        <v>0</v>
      </c>
    </row>
    <row r="77" spans="2:259" ht="30.15" hidden="1" customHeight="1" x14ac:dyDescent="0.35">
      <c r="G77" s="391"/>
      <c r="H77" s="384"/>
      <c r="I77" s="433"/>
      <c r="J77" s="290"/>
      <c r="K77" s="248"/>
      <c r="L77" s="384"/>
      <c r="M77" s="433"/>
      <c r="N77" s="290"/>
      <c r="O77" s="248"/>
      <c r="P77" s="384"/>
      <c r="Q77" s="433"/>
      <c r="R77" s="290"/>
      <c r="S77" s="248"/>
      <c r="T77" s="384"/>
      <c r="U77" s="433"/>
      <c r="V77" s="290"/>
      <c r="W77" s="248"/>
      <c r="X77" s="384"/>
      <c r="Y77" s="433"/>
      <c r="Z77" s="290"/>
      <c r="AA77" s="248"/>
      <c r="AB77" s="384"/>
      <c r="AC77" s="433"/>
      <c r="AD77" s="290"/>
      <c r="AE77" s="248"/>
      <c r="AF77" s="384"/>
      <c r="AG77" s="433"/>
      <c r="AH77" s="290"/>
      <c r="AI77" s="248"/>
      <c r="AJ77" s="384"/>
      <c r="AK77" s="433"/>
      <c r="AL77" s="290"/>
      <c r="AM77" s="248"/>
      <c r="AN77" s="384"/>
      <c r="AO77" s="433"/>
      <c r="AP77" s="290"/>
      <c r="AQ77" s="248"/>
      <c r="AR77" s="384"/>
      <c r="AS77" s="433"/>
      <c r="AT77" s="290"/>
      <c r="AU77" s="248"/>
      <c r="AV77" s="384"/>
      <c r="AW77" s="433"/>
      <c r="AX77" s="290"/>
      <c r="AY77" s="248"/>
      <c r="AZ77" s="384"/>
      <c r="BA77" s="433"/>
      <c r="BB77" s="290"/>
      <c r="BC77" s="248"/>
      <c r="BD77" s="384"/>
      <c r="BE77" s="433"/>
      <c r="BF77" s="290"/>
      <c r="BG77" s="248"/>
      <c r="BH77" s="384"/>
      <c r="BI77" s="433"/>
      <c r="BJ77" s="290"/>
      <c r="BK77" s="248"/>
      <c r="BL77" s="384"/>
      <c r="BM77" s="433"/>
      <c r="BN77" s="290"/>
      <c r="BO77" s="248"/>
      <c r="BP77" s="384"/>
      <c r="BQ77" s="433"/>
      <c r="BR77" s="290"/>
      <c r="BS77" s="248"/>
      <c r="BT77" s="384"/>
      <c r="BU77" s="433"/>
      <c r="BV77" s="290"/>
      <c r="BW77" s="248"/>
      <c r="BX77" s="384"/>
      <c r="BY77" s="433"/>
      <c r="BZ77" s="290"/>
      <c r="CA77" s="248"/>
      <c r="CB77" s="384"/>
      <c r="CC77" s="433"/>
      <c r="CD77" s="290"/>
      <c r="CE77" s="248"/>
      <c r="CF77" s="384"/>
      <c r="CG77" s="433"/>
      <c r="CH77" s="290"/>
      <c r="CI77" s="248"/>
      <c r="CJ77" s="384"/>
      <c r="CK77" s="433"/>
      <c r="CL77" s="290"/>
      <c r="CM77" s="248"/>
      <c r="CN77" s="384"/>
      <c r="CO77" s="433"/>
      <c r="CP77" s="290"/>
      <c r="CQ77" s="248"/>
      <c r="CR77" s="384"/>
      <c r="CS77" s="433"/>
      <c r="CT77" s="290"/>
      <c r="CU77" s="248"/>
      <c r="CV77" s="384"/>
      <c r="CW77" s="433"/>
      <c r="CX77" s="290"/>
      <c r="CY77" s="248"/>
      <c r="CZ77" s="384"/>
      <c r="DA77" s="433"/>
      <c r="DB77" s="290"/>
      <c r="DC77" s="248"/>
      <c r="DD77" s="384"/>
      <c r="DE77" s="433"/>
      <c r="DF77" s="290"/>
      <c r="DG77" s="248"/>
      <c r="DH77" s="384"/>
      <c r="DI77" s="433"/>
      <c r="DJ77" s="290"/>
      <c r="DK77" s="248"/>
      <c r="DL77" s="384"/>
      <c r="DM77" s="433"/>
      <c r="DN77" s="290"/>
      <c r="DO77" s="248"/>
      <c r="DP77" s="384"/>
      <c r="DQ77" s="433"/>
      <c r="DR77" s="290"/>
      <c r="DS77" s="248"/>
      <c r="DT77" s="384"/>
      <c r="DU77" s="433"/>
      <c r="DV77" s="290"/>
      <c r="DW77" s="248"/>
      <c r="DX77" s="384"/>
      <c r="DY77" s="433"/>
      <c r="DZ77" s="290"/>
      <c r="EA77" s="248"/>
      <c r="EB77" s="384"/>
      <c r="EC77" s="433"/>
      <c r="ED77" s="290"/>
      <c r="EE77" s="248"/>
      <c r="EF77" s="384"/>
      <c r="EG77" s="433"/>
      <c r="EH77" s="290"/>
      <c r="EI77" s="248"/>
      <c r="EJ77" s="384"/>
      <c r="EK77" s="433"/>
      <c r="EL77" s="290"/>
      <c r="EM77" s="248"/>
      <c r="EN77" s="384"/>
      <c r="EO77" s="433"/>
      <c r="EP77" s="290"/>
      <c r="EQ77" s="248"/>
      <c r="ER77" s="384"/>
      <c r="ES77" s="433"/>
      <c r="ET77" s="290"/>
      <c r="EU77" s="248"/>
      <c r="EV77" s="384"/>
      <c r="EW77" s="433"/>
      <c r="EX77" s="290"/>
      <c r="EY77" s="248"/>
      <c r="EZ77" s="384"/>
      <c r="FA77" s="433"/>
      <c r="FB77" s="290"/>
      <c r="FC77" s="248"/>
      <c r="FD77" s="384"/>
      <c r="FE77" s="433"/>
      <c r="FF77" s="290"/>
      <c r="FG77" s="248"/>
      <c r="FH77" s="384"/>
      <c r="FI77" s="433"/>
      <c r="FJ77" s="290"/>
      <c r="FK77" s="248"/>
      <c r="FL77" s="384"/>
      <c r="FM77" s="433"/>
      <c r="FN77" s="290"/>
      <c r="FO77" s="248"/>
      <c r="FP77" s="384"/>
      <c r="FQ77" s="433"/>
      <c r="FR77" s="290"/>
      <c r="FS77" s="248"/>
      <c r="FT77" s="384"/>
      <c r="FU77" s="433"/>
      <c r="FV77" s="290"/>
      <c r="FW77" s="248"/>
      <c r="FX77" s="384"/>
      <c r="FY77" s="433"/>
      <c r="FZ77" s="290"/>
      <c r="GA77" s="248"/>
      <c r="GB77" s="384"/>
      <c r="GC77" s="433"/>
      <c r="GD77" s="290"/>
      <c r="GE77" s="248"/>
      <c r="GF77" s="384"/>
      <c r="GG77" s="433"/>
      <c r="GH77" s="290"/>
      <c r="GI77" s="248"/>
      <c r="GJ77" s="384"/>
      <c r="GK77" s="433"/>
      <c r="GL77" s="290"/>
      <c r="GM77" s="248"/>
      <c r="GN77" s="384"/>
      <c r="GO77" s="433"/>
      <c r="GP77" s="290"/>
      <c r="GQ77" s="248"/>
      <c r="GR77" s="384"/>
      <c r="GS77" s="433"/>
      <c r="GT77" s="290"/>
      <c r="GU77" s="248"/>
      <c r="GV77" s="384"/>
      <c r="GW77" s="433"/>
      <c r="GX77" s="290"/>
      <c r="GY77" s="248"/>
      <c r="GZ77" s="384"/>
      <c r="HA77" s="433"/>
      <c r="HB77" s="290"/>
      <c r="HC77" s="248"/>
      <c r="HD77" s="384"/>
      <c r="HE77" s="433"/>
      <c r="HF77" s="290"/>
      <c r="HG77" s="248"/>
      <c r="HH77" s="384"/>
      <c r="HI77" s="433"/>
      <c r="HJ77" s="290"/>
      <c r="HK77" s="248"/>
      <c r="HL77" s="384"/>
      <c r="HM77" s="433"/>
      <c r="HN77" s="290"/>
      <c r="HO77" s="248"/>
      <c r="HP77" s="384"/>
      <c r="HQ77" s="433"/>
      <c r="HR77" s="290"/>
      <c r="HS77" s="248"/>
      <c r="HT77" s="384"/>
      <c r="HU77" s="433"/>
      <c r="HV77" s="290"/>
      <c r="HW77" s="248"/>
      <c r="HX77" s="384"/>
      <c r="HY77" s="433"/>
      <c r="HZ77" s="290"/>
      <c r="IA77" s="248"/>
      <c r="IB77" s="384"/>
      <c r="IC77" s="433"/>
      <c r="ID77" s="290"/>
      <c r="IE77" s="248"/>
      <c r="IF77" s="384"/>
      <c r="IG77" s="433"/>
      <c r="IH77" s="290"/>
      <c r="II77" s="248"/>
      <c r="IJ77" s="384"/>
      <c r="IK77" s="433"/>
      <c r="IL77" s="290"/>
      <c r="IM77" s="248"/>
      <c r="IN77" s="384"/>
      <c r="IO77" s="433"/>
      <c r="IP77" s="290"/>
      <c r="IQ77" s="248"/>
      <c r="IR77" s="384"/>
      <c r="IS77" s="433"/>
      <c r="IT77" s="290"/>
      <c r="IU77" s="248"/>
      <c r="IV77" s="384"/>
      <c r="IW77" s="433"/>
      <c r="IX77" s="290"/>
      <c r="IY77" s="248"/>
    </row>
    <row r="78" spans="2:259" ht="30.15" hidden="1" customHeight="1" x14ac:dyDescent="0.35">
      <c r="H78" s="384"/>
      <c r="I78" s="433"/>
      <c r="J78" s="290"/>
      <c r="K78" s="248"/>
      <c r="L78" s="384"/>
      <c r="M78" s="433"/>
      <c r="N78" s="290"/>
      <c r="O78" s="248"/>
      <c r="P78" s="384"/>
      <c r="Q78" s="433"/>
      <c r="R78" s="290"/>
      <c r="S78" s="248"/>
      <c r="T78" s="384"/>
      <c r="U78" s="433"/>
      <c r="V78" s="290"/>
      <c r="W78" s="248"/>
      <c r="X78" s="384"/>
      <c r="Y78" s="433"/>
      <c r="Z78" s="290"/>
      <c r="AA78" s="248"/>
      <c r="AB78" s="384"/>
      <c r="AC78" s="433"/>
      <c r="AD78" s="290"/>
      <c r="AE78" s="248"/>
      <c r="AF78" s="384"/>
      <c r="AG78" s="433"/>
      <c r="AH78" s="290"/>
      <c r="AI78" s="248"/>
      <c r="AJ78" s="384"/>
      <c r="AK78" s="433"/>
      <c r="AL78" s="290"/>
      <c r="AM78" s="248"/>
      <c r="AN78" s="384"/>
      <c r="AO78" s="433"/>
      <c r="AP78" s="290"/>
      <c r="AQ78" s="248"/>
      <c r="AR78" s="384"/>
      <c r="AS78" s="433"/>
      <c r="AT78" s="290"/>
      <c r="AU78" s="248"/>
      <c r="AV78" s="384"/>
      <c r="AW78" s="433"/>
      <c r="AX78" s="290"/>
      <c r="AY78" s="248"/>
      <c r="AZ78" s="384"/>
      <c r="BA78" s="433"/>
      <c r="BB78" s="290"/>
      <c r="BC78" s="248"/>
      <c r="BD78" s="384"/>
      <c r="BE78" s="433"/>
      <c r="BF78" s="290"/>
      <c r="BG78" s="248"/>
      <c r="BH78" s="384"/>
      <c r="BI78" s="433"/>
      <c r="BJ78" s="290"/>
      <c r="BK78" s="248"/>
      <c r="BL78" s="384"/>
      <c r="BM78" s="433"/>
      <c r="BN78" s="290"/>
      <c r="BO78" s="248"/>
      <c r="BP78" s="384"/>
      <c r="BQ78" s="433"/>
      <c r="BR78" s="290"/>
      <c r="BS78" s="248"/>
      <c r="BT78" s="384"/>
      <c r="BU78" s="433"/>
      <c r="BV78" s="290"/>
      <c r="BW78" s="248"/>
      <c r="BX78" s="384"/>
      <c r="BY78" s="433"/>
      <c r="BZ78" s="290"/>
      <c r="CA78" s="248"/>
      <c r="CB78" s="384"/>
      <c r="CC78" s="433"/>
      <c r="CD78" s="290"/>
      <c r="CE78" s="248"/>
      <c r="CF78" s="384"/>
      <c r="CG78" s="433"/>
      <c r="CH78" s="290"/>
      <c r="CI78" s="248"/>
      <c r="CJ78" s="384"/>
      <c r="CK78" s="433"/>
      <c r="CL78" s="290"/>
      <c r="CM78" s="248"/>
      <c r="CN78" s="384"/>
      <c r="CO78" s="433"/>
      <c r="CP78" s="290"/>
      <c r="CQ78" s="248"/>
      <c r="CR78" s="384"/>
      <c r="CS78" s="433"/>
      <c r="CT78" s="290"/>
      <c r="CU78" s="248"/>
      <c r="CV78" s="384"/>
      <c r="CW78" s="433"/>
      <c r="CX78" s="290"/>
      <c r="CY78" s="248"/>
      <c r="CZ78" s="384"/>
      <c r="DA78" s="433"/>
      <c r="DB78" s="290"/>
      <c r="DC78" s="248"/>
      <c r="DD78" s="384"/>
      <c r="DE78" s="433"/>
      <c r="DF78" s="290"/>
      <c r="DG78" s="248"/>
      <c r="DH78" s="384"/>
      <c r="DI78" s="433"/>
      <c r="DJ78" s="290"/>
      <c r="DK78" s="248"/>
      <c r="DL78" s="384"/>
      <c r="DM78" s="433"/>
      <c r="DN78" s="290"/>
      <c r="DO78" s="248"/>
      <c r="DP78" s="384"/>
      <c r="DQ78" s="433"/>
      <c r="DR78" s="290"/>
      <c r="DS78" s="248"/>
      <c r="DT78" s="384"/>
      <c r="DU78" s="433"/>
      <c r="DV78" s="290"/>
      <c r="DW78" s="248"/>
      <c r="DX78" s="384"/>
      <c r="DY78" s="433"/>
      <c r="DZ78" s="290"/>
      <c r="EA78" s="248"/>
      <c r="EB78" s="384"/>
      <c r="EC78" s="433"/>
      <c r="ED78" s="290"/>
      <c r="EE78" s="248"/>
      <c r="EF78" s="384"/>
      <c r="EG78" s="433"/>
      <c r="EH78" s="290"/>
      <c r="EI78" s="248"/>
      <c r="EJ78" s="384"/>
      <c r="EK78" s="433"/>
      <c r="EL78" s="290"/>
      <c r="EM78" s="248"/>
      <c r="EN78" s="384"/>
      <c r="EO78" s="433"/>
      <c r="EP78" s="290"/>
      <c r="EQ78" s="248"/>
      <c r="ER78" s="384"/>
      <c r="ES78" s="433"/>
      <c r="ET78" s="290"/>
      <c r="EU78" s="248"/>
      <c r="EV78" s="384"/>
      <c r="EW78" s="433"/>
      <c r="EX78" s="290"/>
      <c r="EY78" s="248"/>
      <c r="EZ78" s="384"/>
      <c r="FA78" s="433"/>
      <c r="FB78" s="290"/>
      <c r="FC78" s="248"/>
      <c r="FD78" s="384"/>
      <c r="FE78" s="433"/>
      <c r="FF78" s="290"/>
      <c r="FG78" s="248"/>
      <c r="FH78" s="384"/>
      <c r="FI78" s="433"/>
      <c r="FJ78" s="290"/>
      <c r="FK78" s="248"/>
      <c r="FL78" s="384"/>
      <c r="FM78" s="433"/>
      <c r="FN78" s="290"/>
      <c r="FO78" s="248"/>
      <c r="FP78" s="384"/>
      <c r="FQ78" s="433"/>
      <c r="FR78" s="290"/>
      <c r="FS78" s="248"/>
      <c r="FT78" s="384"/>
      <c r="FU78" s="433"/>
      <c r="FV78" s="290"/>
      <c r="FW78" s="248"/>
      <c r="FX78" s="384"/>
      <c r="FY78" s="433"/>
      <c r="FZ78" s="290"/>
      <c r="GA78" s="248"/>
      <c r="GB78" s="384"/>
      <c r="GC78" s="433"/>
      <c r="GD78" s="290"/>
      <c r="GE78" s="248"/>
      <c r="GF78" s="384"/>
      <c r="GG78" s="433"/>
      <c r="GH78" s="290"/>
      <c r="GI78" s="248"/>
      <c r="GJ78" s="384"/>
      <c r="GK78" s="433"/>
      <c r="GL78" s="290"/>
      <c r="GM78" s="248"/>
      <c r="GN78" s="384"/>
      <c r="GO78" s="433"/>
      <c r="GP78" s="290"/>
      <c r="GQ78" s="248"/>
      <c r="GR78" s="384"/>
      <c r="GS78" s="433"/>
      <c r="GT78" s="290"/>
      <c r="GU78" s="248"/>
      <c r="GV78" s="384"/>
      <c r="GW78" s="433"/>
      <c r="GX78" s="290"/>
      <c r="GY78" s="248"/>
      <c r="GZ78" s="384"/>
      <c r="HA78" s="433"/>
      <c r="HB78" s="290"/>
      <c r="HC78" s="248"/>
      <c r="HD78" s="384"/>
      <c r="HE78" s="433"/>
      <c r="HF78" s="290"/>
      <c r="HG78" s="248"/>
      <c r="HH78" s="384"/>
      <c r="HI78" s="433"/>
      <c r="HJ78" s="290"/>
      <c r="HK78" s="248"/>
      <c r="HL78" s="384"/>
      <c r="HM78" s="433"/>
      <c r="HN78" s="290"/>
      <c r="HO78" s="248"/>
      <c r="HP78" s="384"/>
      <c r="HQ78" s="433"/>
      <c r="HR78" s="290"/>
      <c r="HS78" s="248"/>
      <c r="HT78" s="384"/>
      <c r="HU78" s="433"/>
      <c r="HV78" s="290"/>
      <c r="HW78" s="248"/>
      <c r="HX78" s="384"/>
      <c r="HY78" s="433"/>
      <c r="HZ78" s="290"/>
      <c r="IA78" s="248"/>
      <c r="IB78" s="384"/>
      <c r="IC78" s="433"/>
      <c r="ID78" s="290"/>
      <c r="IE78" s="248"/>
      <c r="IF78" s="384"/>
      <c r="IG78" s="433"/>
      <c r="IH78" s="290"/>
      <c r="II78" s="248"/>
      <c r="IJ78" s="384"/>
      <c r="IK78" s="433"/>
      <c r="IL78" s="290"/>
      <c r="IM78" s="248"/>
      <c r="IN78" s="384"/>
      <c r="IO78" s="433"/>
      <c r="IP78" s="290"/>
      <c r="IQ78" s="248"/>
      <c r="IR78" s="384"/>
      <c r="IS78" s="433"/>
      <c r="IT78" s="290"/>
      <c r="IU78" s="248"/>
      <c r="IV78" s="384"/>
      <c r="IW78" s="433"/>
      <c r="IX78" s="290"/>
      <c r="IY78" s="248"/>
    </row>
    <row r="79" spans="2:259" ht="30.15" hidden="1" customHeight="1" x14ac:dyDescent="0.35">
      <c r="G79" s="390"/>
      <c r="H79" s="641">
        <f>par!I149</f>
        <v>0</v>
      </c>
      <c r="I79" s="767"/>
      <c r="J79" s="165"/>
      <c r="K79" s="245" t="str">
        <f>IF(J79="",InpReq,IF((J79)&gt;(K69-K76),"CODeff should be &lt; CODw - CODsl",J79))</f>
        <v>Please enter required information</v>
      </c>
      <c r="L79" s="641">
        <f>par!M149</f>
        <v>0</v>
      </c>
      <c r="M79" s="767"/>
      <c r="N79" s="165"/>
      <c r="O79" s="245" t="str">
        <f>IF(N79="",InpReq,IF((N79)&gt;(O69-O76),"CODeff should be &lt; CODw - CODsl",N79))</f>
        <v>Please enter required information</v>
      </c>
      <c r="P79" s="641">
        <f>par!Q149</f>
        <v>0</v>
      </c>
      <c r="Q79" s="767"/>
      <c r="R79" s="165"/>
      <c r="S79" s="245" t="str">
        <f>IF(R79="",InpReq,IF((R79)&gt;(S69-S76),"CODeff should be &lt; CODw - CODsl",R79))</f>
        <v>Please enter required information</v>
      </c>
      <c r="T79" s="641">
        <f>par!U149</f>
        <v>0</v>
      </c>
      <c r="U79" s="767"/>
      <c r="V79" s="165"/>
      <c r="W79" s="245" t="str">
        <f>IF(V79="",InpReq,IF((V79)&gt;(W69-W76),"CODeff should be &lt; CODw - CODsl",V79))</f>
        <v>Please enter required information</v>
      </c>
      <c r="X79" s="641">
        <f>par!Y149</f>
        <v>0</v>
      </c>
      <c r="Y79" s="767"/>
      <c r="Z79" s="165"/>
      <c r="AA79" s="245" t="str">
        <f>IF(Z79="",InpReq,IF((Z79)&gt;(AA69-AA76),"CODeff should be &lt; CODw - CODsl",Z79))</f>
        <v>Please enter required information</v>
      </c>
      <c r="AB79" s="641">
        <f>par!AC149</f>
        <v>0</v>
      </c>
      <c r="AC79" s="767"/>
      <c r="AD79" s="165"/>
      <c r="AE79" s="245" t="str">
        <f>IF(AD79="",InpReq,IF((AD79)&gt;(AE69-AE76),"CODeff should be &lt; CODw - CODsl",AD79))</f>
        <v>Please enter required information</v>
      </c>
      <c r="AF79" s="641">
        <f>par!AG149</f>
        <v>0</v>
      </c>
      <c r="AG79" s="767"/>
      <c r="AH79" s="165"/>
      <c r="AI79" s="245" t="str">
        <f>IF(AH79="",InpReq,IF((AH79)&gt;(AI69-AI76),"CODeff should be &lt; CODw - CODsl",AH79))</f>
        <v>Please enter required information</v>
      </c>
      <c r="AJ79" s="641">
        <f>par!AK149</f>
        <v>0</v>
      </c>
      <c r="AK79" s="767"/>
      <c r="AL79" s="165"/>
      <c r="AM79" s="245" t="str">
        <f>IF(AL79="",InpReq,IF((AL79)&gt;(AM69-AM76),"CODeff should be &lt; CODw - CODsl",AL79))</f>
        <v>Please enter required information</v>
      </c>
      <c r="AN79" s="641">
        <f>par!AO149</f>
        <v>0</v>
      </c>
      <c r="AO79" s="767"/>
      <c r="AP79" s="165"/>
      <c r="AQ79" s="245" t="str">
        <f>IF(AP79="",InpReq,IF((AP79)&gt;(AQ69-AQ76),"CODeff should be &lt; CODw - CODsl",AP79))</f>
        <v>Please enter required information</v>
      </c>
      <c r="AR79" s="641">
        <f>par!AS149</f>
        <v>0</v>
      </c>
      <c r="AS79" s="767"/>
      <c r="AT79" s="165"/>
      <c r="AU79" s="245" t="str">
        <f>IF(AT79="",InpReq,IF((AT79)&gt;(AU69-AU76),"CODeff should be &lt; CODw - CODsl",AT79))</f>
        <v>Please enter required information</v>
      </c>
      <c r="AV79" s="641">
        <f>par!AW149</f>
        <v>0</v>
      </c>
      <c r="AW79" s="767"/>
      <c r="AX79" s="165"/>
      <c r="AY79" s="245" t="str">
        <f>IF(AX79="",InpReq,IF((AX79)&gt;(AY69-AY76),"CODeff should be &lt; CODw - CODsl",AX79))</f>
        <v>Please enter required information</v>
      </c>
      <c r="AZ79" s="641">
        <f>par!BA149</f>
        <v>0</v>
      </c>
      <c r="BA79" s="767"/>
      <c r="BB79" s="165"/>
      <c r="BC79" s="245" t="str">
        <f>IF(BB79="",InpReq,IF((BB79)&gt;(BC69-BC76),"CODeff should be &lt; CODw - CODsl",BB79))</f>
        <v>Please enter required information</v>
      </c>
      <c r="BD79" s="641">
        <f>par!BE149</f>
        <v>0</v>
      </c>
      <c r="BE79" s="767"/>
      <c r="BF79" s="165"/>
      <c r="BG79" s="245" t="str">
        <f>IF(BF79="",InpReq,IF((BF79)&gt;(BG69-BG76),"CODeff should be &lt; CODw - CODsl",BF79))</f>
        <v>Please enter required information</v>
      </c>
      <c r="BH79" s="641">
        <f>par!BI149</f>
        <v>0</v>
      </c>
      <c r="BI79" s="767"/>
      <c r="BJ79" s="165"/>
      <c r="BK79" s="245" t="str">
        <f>IF(BJ79="",InpReq,IF((BJ79)&gt;(BK69-BK76),"CODeff should be &lt; CODw - CODsl",BJ79))</f>
        <v>Please enter required information</v>
      </c>
      <c r="BL79" s="641">
        <f>par!BM149</f>
        <v>0</v>
      </c>
      <c r="BM79" s="767"/>
      <c r="BN79" s="165"/>
      <c r="BO79" s="245" t="str">
        <f>IF(BN79="",InpReq,IF((BN79)&gt;(BO69-BO76),"CODeff should be &lt; CODw - CODsl",BN79))</f>
        <v>Please enter required information</v>
      </c>
      <c r="BP79" s="641">
        <f>par!BQ149</f>
        <v>0</v>
      </c>
      <c r="BQ79" s="767"/>
      <c r="BR79" s="165"/>
      <c r="BS79" s="245" t="str">
        <f>IF(BR79="",InpReq,IF((BR79)&gt;(BS69-BS76),"CODeff should be &lt; CODw - CODsl",BR79))</f>
        <v>Please enter required information</v>
      </c>
      <c r="BT79" s="641">
        <f>par!BU149</f>
        <v>0</v>
      </c>
      <c r="BU79" s="767"/>
      <c r="BV79" s="165"/>
      <c r="BW79" s="245" t="str">
        <f>IF(BV79="",InpReq,IF((BV79)&gt;(BW69-BW76),"CODeff should be &lt; CODw - CODsl",BV79))</f>
        <v>Please enter required information</v>
      </c>
      <c r="BX79" s="641">
        <f>par!BY149</f>
        <v>0</v>
      </c>
      <c r="BY79" s="767"/>
      <c r="BZ79" s="165"/>
      <c r="CA79" s="245" t="str">
        <f>IF(BZ79="",InpReq,IF((BZ79)&gt;(CA69-CA76),"CODeff should be &lt; CODw - CODsl",BZ79))</f>
        <v>Please enter required information</v>
      </c>
      <c r="CB79" s="641">
        <f>par!CC149</f>
        <v>0</v>
      </c>
      <c r="CC79" s="767"/>
      <c r="CD79" s="165"/>
      <c r="CE79" s="245" t="str">
        <f>IF(CD79="",InpReq,IF((CD79)&gt;(CE69-CE76),"CODeff should be &lt; CODw - CODsl",CD79))</f>
        <v>Please enter required information</v>
      </c>
      <c r="CF79" s="641">
        <f>par!CG149</f>
        <v>0</v>
      </c>
      <c r="CG79" s="767"/>
      <c r="CH79" s="165"/>
      <c r="CI79" s="245" t="str">
        <f>IF(CH79="",InpReq,IF((CH79)&gt;(CI69-CI76),"CODeff should be &lt; CODw - CODsl",CH79))</f>
        <v>Please enter required information</v>
      </c>
      <c r="CJ79" s="641">
        <f>par!CK149</f>
        <v>0</v>
      </c>
      <c r="CK79" s="767"/>
      <c r="CL79" s="165"/>
      <c r="CM79" s="245" t="str">
        <f>IF(CL79="",InpReq,IF((CL79)&gt;(CM69-CM76),"CODeff should be &lt; CODw - CODsl",CL79))</f>
        <v>Please enter required information</v>
      </c>
      <c r="CN79" s="641">
        <f>par!CO149</f>
        <v>0</v>
      </c>
      <c r="CO79" s="767"/>
      <c r="CP79" s="165"/>
      <c r="CQ79" s="245" t="str">
        <f>IF(CP79="",InpReq,IF((CP79)&gt;(CQ69-CQ76),"CODeff should be &lt; CODw - CODsl",CP79))</f>
        <v>Please enter required information</v>
      </c>
      <c r="CR79" s="641">
        <f>par!CS149</f>
        <v>0</v>
      </c>
      <c r="CS79" s="767"/>
      <c r="CT79" s="165"/>
      <c r="CU79" s="245" t="str">
        <f>IF(CT79="",InpReq,IF((CT79)&gt;(CU69-CU76),"CODeff should be &lt; CODw - CODsl",CT79))</f>
        <v>Please enter required information</v>
      </c>
      <c r="CV79" s="641">
        <f>par!CW149</f>
        <v>0</v>
      </c>
      <c r="CW79" s="767"/>
      <c r="CX79" s="165"/>
      <c r="CY79" s="245" t="str">
        <f>IF(CX79="",InpReq,IF((CX79)&gt;(CY69-CY76),"CODeff should be &lt; CODw - CODsl",CX79))</f>
        <v>Please enter required information</v>
      </c>
      <c r="CZ79" s="641">
        <f>par!DA149</f>
        <v>0</v>
      </c>
      <c r="DA79" s="767"/>
      <c r="DB79" s="165"/>
      <c r="DC79" s="245" t="str">
        <f>IF(DB79="",InpReq,IF((DB79)&gt;(DC69-DC76),"CODeff should be &lt; CODw - CODsl",DB79))</f>
        <v>Please enter required information</v>
      </c>
      <c r="DD79" s="641">
        <f>par!DE149</f>
        <v>0</v>
      </c>
      <c r="DE79" s="767"/>
      <c r="DF79" s="165"/>
      <c r="DG79" s="245" t="str">
        <f>IF(DF79="",InpReq,IF((DF79)&gt;(DG69-DG76),"CODeff should be &lt; CODw - CODsl",DF79))</f>
        <v>Please enter required information</v>
      </c>
      <c r="DH79" s="641">
        <f>par!DI149</f>
        <v>0</v>
      </c>
      <c r="DI79" s="767"/>
      <c r="DJ79" s="165"/>
      <c r="DK79" s="245" t="str">
        <f>IF(DJ79="",InpReq,IF((DJ79)&gt;(DK69-DK76),"CODeff should be &lt; CODw - CODsl",DJ79))</f>
        <v>Please enter required information</v>
      </c>
      <c r="DL79" s="641">
        <f>par!DM149</f>
        <v>0</v>
      </c>
      <c r="DM79" s="767"/>
      <c r="DN79" s="165"/>
      <c r="DO79" s="245" t="str">
        <f>IF(DN79="",InpReq,IF((DN79)&gt;(DO69-DO76),"CODeff should be &lt; CODw - CODsl",DN79))</f>
        <v>Please enter required information</v>
      </c>
      <c r="DP79" s="641">
        <f>par!DQ149</f>
        <v>0</v>
      </c>
      <c r="DQ79" s="767"/>
      <c r="DR79" s="165"/>
      <c r="DS79" s="245" t="str">
        <f>IF(DR79="",InpReq,IF((DR79)&gt;(DS69-DS76),"CODeff should be &lt; CODw - CODsl",DR79))</f>
        <v>Please enter required information</v>
      </c>
      <c r="DT79" s="641">
        <f>par!DU149</f>
        <v>0</v>
      </c>
      <c r="DU79" s="767"/>
      <c r="DV79" s="165"/>
      <c r="DW79" s="245" t="str">
        <f>IF(DV79="",InpReq,IF((DV79)&gt;(DW69-DW76),"CODeff should be &lt; CODw - CODsl",DV79))</f>
        <v>Please enter required information</v>
      </c>
      <c r="DX79" s="641">
        <f>par!DY149</f>
        <v>0</v>
      </c>
      <c r="DY79" s="767"/>
      <c r="DZ79" s="165"/>
      <c r="EA79" s="245" t="str">
        <f>IF(DZ79="",InpReq,IF((DZ79)&gt;(EA69-EA76),"CODeff should be &lt; CODw - CODsl",DZ79))</f>
        <v>Please enter required information</v>
      </c>
      <c r="EB79" s="641">
        <f>par!EC149</f>
        <v>0</v>
      </c>
      <c r="EC79" s="767"/>
      <c r="ED79" s="165"/>
      <c r="EE79" s="245" t="str">
        <f>IF(ED79="",InpReq,IF((ED79)&gt;(EE69-EE76),"CODeff should be &lt; CODw - CODsl",ED79))</f>
        <v>Please enter required information</v>
      </c>
      <c r="EF79" s="641">
        <f>par!EG149</f>
        <v>0</v>
      </c>
      <c r="EG79" s="767"/>
      <c r="EH79" s="165"/>
      <c r="EI79" s="245" t="str">
        <f>IF(EH79="",InpReq,IF((EH79)&gt;(EI69-EI76),"CODeff should be &lt; CODw - CODsl",EH79))</f>
        <v>Please enter required information</v>
      </c>
      <c r="EJ79" s="641">
        <f>par!EK149</f>
        <v>0</v>
      </c>
      <c r="EK79" s="767"/>
      <c r="EL79" s="165"/>
      <c r="EM79" s="245" t="str">
        <f>IF(EL79="",InpReq,IF((EL79)&gt;(EM69-EM76),"CODeff should be &lt; CODw - CODsl",EL79))</f>
        <v>Please enter required information</v>
      </c>
      <c r="EN79" s="641">
        <f>par!EO149</f>
        <v>0</v>
      </c>
      <c r="EO79" s="767"/>
      <c r="EP79" s="165"/>
      <c r="EQ79" s="245" t="str">
        <f>IF(EP79="",InpReq,IF((EP79)&gt;(EQ69-EQ76),"CODeff should be &lt; CODw - CODsl",EP79))</f>
        <v>Please enter required information</v>
      </c>
      <c r="ER79" s="641">
        <f>par!ES149</f>
        <v>0</v>
      </c>
      <c r="ES79" s="767"/>
      <c r="ET79" s="165"/>
      <c r="EU79" s="245" t="str">
        <f>IF(ET79="",InpReq,IF((ET79)&gt;(EU69-EU76),"CODeff should be &lt; CODw - CODsl",ET79))</f>
        <v>Please enter required information</v>
      </c>
      <c r="EV79" s="641">
        <f>par!EW149</f>
        <v>0</v>
      </c>
      <c r="EW79" s="767"/>
      <c r="EX79" s="165"/>
      <c r="EY79" s="245" t="str">
        <f>IF(EX79="",InpReq,IF((EX79)&gt;(EY69-EY76),"CODeff should be &lt; CODw - CODsl",EX79))</f>
        <v>Please enter required information</v>
      </c>
      <c r="EZ79" s="641">
        <f>par!FA149</f>
        <v>0</v>
      </c>
      <c r="FA79" s="767"/>
      <c r="FB79" s="165"/>
      <c r="FC79" s="245" t="str">
        <f>IF(FB79="",InpReq,IF((FB79)&gt;(FC69-FC76),"CODeff should be &lt; CODw - CODsl",FB79))</f>
        <v>Please enter required information</v>
      </c>
      <c r="FD79" s="641">
        <f>par!FE149</f>
        <v>0</v>
      </c>
      <c r="FE79" s="767"/>
      <c r="FF79" s="165"/>
      <c r="FG79" s="245" t="str">
        <f>IF(FF79="",InpReq,IF((FF79)&gt;(FG69-FG76),"CODeff should be &lt; CODw - CODsl",FF79))</f>
        <v>Please enter required information</v>
      </c>
      <c r="FH79" s="641">
        <f>par!FI149</f>
        <v>0</v>
      </c>
      <c r="FI79" s="767"/>
      <c r="FJ79" s="165"/>
      <c r="FK79" s="245" t="str">
        <f>IF(FJ79="",InpReq,IF((FJ79)&gt;(FK69-FK76),"CODeff should be &lt; CODw - CODsl",FJ79))</f>
        <v>Please enter required information</v>
      </c>
      <c r="FL79" s="641">
        <f>par!FM149</f>
        <v>0</v>
      </c>
      <c r="FM79" s="767"/>
      <c r="FN79" s="165"/>
      <c r="FO79" s="245" t="str">
        <f>IF(FN79="",InpReq,IF((FN79)&gt;(FO69-FO76),"CODeff should be &lt; CODw - CODsl",FN79))</f>
        <v>Please enter required information</v>
      </c>
      <c r="FP79" s="641">
        <f>par!FQ149</f>
        <v>0</v>
      </c>
      <c r="FQ79" s="767"/>
      <c r="FR79" s="165"/>
      <c r="FS79" s="245" t="str">
        <f>IF(FR79="",InpReq,IF((FR79)&gt;(FS69-FS76),"CODeff should be &lt; CODw - CODsl",FR79))</f>
        <v>Please enter required information</v>
      </c>
      <c r="FT79" s="641">
        <f>par!FU149</f>
        <v>0</v>
      </c>
      <c r="FU79" s="767"/>
      <c r="FV79" s="165"/>
      <c r="FW79" s="245" t="str">
        <f>IF(FV79="",InpReq,IF((FV79)&gt;(FW69-FW76),"CODeff should be &lt; CODw - CODsl",FV79))</f>
        <v>Please enter required information</v>
      </c>
      <c r="FX79" s="641">
        <f>par!FY149</f>
        <v>0</v>
      </c>
      <c r="FY79" s="767"/>
      <c r="FZ79" s="165"/>
      <c r="GA79" s="245" t="str">
        <f>IF(FZ79="",InpReq,IF((FZ79)&gt;(GA69-GA76),"CODeff should be &lt; CODw - CODsl",FZ79))</f>
        <v>Please enter required information</v>
      </c>
      <c r="GB79" s="641">
        <f>par!GC149</f>
        <v>0</v>
      </c>
      <c r="GC79" s="767"/>
      <c r="GD79" s="165"/>
      <c r="GE79" s="245" t="str">
        <f>IF(GD79="",InpReq,IF((GD79)&gt;(GE69-GE76),"CODeff should be &lt; CODw - CODsl",GD79))</f>
        <v>Please enter required information</v>
      </c>
      <c r="GF79" s="641">
        <f>par!GG149</f>
        <v>0</v>
      </c>
      <c r="GG79" s="767"/>
      <c r="GH79" s="165"/>
      <c r="GI79" s="245" t="str">
        <f>IF(GH79="",InpReq,IF((GH79)&gt;(GI69-GI76),"CODeff should be &lt; CODw - CODsl",GH79))</f>
        <v>Please enter required information</v>
      </c>
      <c r="GJ79" s="641">
        <f>par!GK149</f>
        <v>0</v>
      </c>
      <c r="GK79" s="767"/>
      <c r="GL79" s="165"/>
      <c r="GM79" s="245" t="str">
        <f>IF(GL79="",InpReq,IF((GL79)&gt;(GM69-GM76),"CODeff should be &lt; CODw - CODsl",GL79))</f>
        <v>Please enter required information</v>
      </c>
      <c r="GN79" s="641">
        <f>par!GO149</f>
        <v>0</v>
      </c>
      <c r="GO79" s="767"/>
      <c r="GP79" s="165"/>
      <c r="GQ79" s="245" t="str">
        <f>IF(GP79="",InpReq,IF((GP79)&gt;(GQ69-GQ76),"CODeff should be &lt; CODw - CODsl",GP79))</f>
        <v>Please enter required information</v>
      </c>
      <c r="GR79" s="641">
        <f>par!GS149</f>
        <v>0</v>
      </c>
      <c r="GS79" s="767"/>
      <c r="GT79" s="165"/>
      <c r="GU79" s="245" t="str">
        <f>IF(GT79="",InpReq,IF((GT79)&gt;(GU69-GU76),"CODeff should be &lt; CODw - CODsl",GT79))</f>
        <v>Please enter required information</v>
      </c>
      <c r="GV79" s="641">
        <f>par!GW149</f>
        <v>0</v>
      </c>
      <c r="GW79" s="767"/>
      <c r="GX79" s="165"/>
      <c r="GY79" s="245" t="str">
        <f>IF(GX79="",InpReq,IF((GX79)&gt;(GY69-GY76),"CODeff should be &lt; CODw - CODsl",GX79))</f>
        <v>Please enter required information</v>
      </c>
      <c r="GZ79" s="641">
        <f>par!HA149</f>
        <v>0</v>
      </c>
      <c r="HA79" s="767"/>
      <c r="HB79" s="165"/>
      <c r="HC79" s="245" t="str">
        <f>IF(HB79="",InpReq,IF((HB79)&gt;(HC69-HC76),"CODeff should be &lt; CODw - CODsl",HB79))</f>
        <v>Please enter required information</v>
      </c>
      <c r="HD79" s="641">
        <f>par!HE149</f>
        <v>0</v>
      </c>
      <c r="HE79" s="767"/>
      <c r="HF79" s="165"/>
      <c r="HG79" s="245" t="str">
        <f>IF(HF79="",InpReq,IF((HF79)&gt;(HG69-HG76),"CODeff should be &lt; CODw - CODsl",HF79))</f>
        <v>Please enter required information</v>
      </c>
      <c r="HH79" s="641">
        <f>par!HI149</f>
        <v>0</v>
      </c>
      <c r="HI79" s="767"/>
      <c r="HJ79" s="165"/>
      <c r="HK79" s="245" t="str">
        <f>IF(HJ79="",InpReq,IF((HJ79)&gt;(HK69-HK76),"CODeff should be &lt; CODw - CODsl",HJ79))</f>
        <v>Please enter required information</v>
      </c>
      <c r="HL79" s="641">
        <f>par!HM149</f>
        <v>0</v>
      </c>
      <c r="HM79" s="767"/>
      <c r="HN79" s="165"/>
      <c r="HO79" s="245" t="str">
        <f>IF(HN79="",InpReq,IF((HN79)&gt;(HO69-HO76),"CODeff should be &lt; CODw - CODsl",HN79))</f>
        <v>Please enter required information</v>
      </c>
      <c r="HP79" s="641">
        <f>par!HQ149</f>
        <v>0</v>
      </c>
      <c r="HQ79" s="767"/>
      <c r="HR79" s="165"/>
      <c r="HS79" s="245" t="str">
        <f>IF(HR79="",InpReq,IF((HR79)&gt;(HS69-HS76),"CODeff should be &lt; CODw - CODsl",HR79))</f>
        <v>Please enter required information</v>
      </c>
      <c r="HT79" s="641">
        <f>par!HU149</f>
        <v>0</v>
      </c>
      <c r="HU79" s="767"/>
      <c r="HV79" s="165"/>
      <c r="HW79" s="245" t="str">
        <f>IF(HV79="",InpReq,IF((HV79)&gt;(HW69-HW76),"CODeff should be &lt; CODw - CODsl",HV79))</f>
        <v>Please enter required information</v>
      </c>
      <c r="HX79" s="641">
        <f>par!HY149</f>
        <v>0</v>
      </c>
      <c r="HY79" s="767"/>
      <c r="HZ79" s="165"/>
      <c r="IA79" s="245" t="str">
        <f>IF(HZ79="",InpReq,IF((HZ79)&gt;(IA69-IA76),"CODeff should be &lt; CODw - CODsl",HZ79))</f>
        <v>Please enter required information</v>
      </c>
      <c r="IB79" s="641">
        <f>par!IC149</f>
        <v>0</v>
      </c>
      <c r="IC79" s="767"/>
      <c r="ID79" s="165"/>
      <c r="IE79" s="245" t="str">
        <f>IF(ID79="",InpReq,IF((ID79)&gt;(IE69-IE76),"CODeff should be &lt; CODw - CODsl",ID79))</f>
        <v>Please enter required information</v>
      </c>
      <c r="IF79" s="641">
        <f>par!IG149</f>
        <v>0</v>
      </c>
      <c r="IG79" s="767"/>
      <c r="IH79" s="165"/>
      <c r="II79" s="245" t="str">
        <f>IF(IH79="",InpReq,IF((IH79)&gt;(II69-II76),"CODeff should be &lt; CODw - CODsl",IH79))</f>
        <v>Please enter required information</v>
      </c>
      <c r="IJ79" s="641">
        <f>par!IK149</f>
        <v>0</v>
      </c>
      <c r="IK79" s="767"/>
      <c r="IL79" s="165"/>
      <c r="IM79" s="245" t="str">
        <f>IF(IL79="",InpReq,IF((IL79)&gt;(IM69-IM76),"CODeff should be &lt; CODw - CODsl",IL79))</f>
        <v>Please enter required information</v>
      </c>
      <c r="IN79" s="641">
        <f>par!IO149</f>
        <v>0</v>
      </c>
      <c r="IO79" s="767"/>
      <c r="IP79" s="165"/>
      <c r="IQ79" s="245" t="str">
        <f>IF(IP79="",InpReq,IF((IP79)&gt;(IQ69-IQ76),"CODeff should be &lt; CODw - CODsl",IP79))</f>
        <v>Please enter required information</v>
      </c>
      <c r="IR79" s="641">
        <f>par!IS149</f>
        <v>0</v>
      </c>
      <c r="IS79" s="767"/>
      <c r="IT79" s="165"/>
      <c r="IU79" s="245" t="str">
        <f>IF(IT79="",InpReq,IF((IT79)&gt;(IU69-IU76),"CODeff should be &lt; CODw - CODsl",IT79))</f>
        <v>Please enter required information</v>
      </c>
      <c r="IV79" s="641" t="e">
        <f>par!#REF!</f>
        <v>#REF!</v>
      </c>
      <c r="IW79" s="767"/>
      <c r="IX79" s="165"/>
      <c r="IY79" s="245" t="str">
        <f>IF(IX79="",InpReq,IF((IX79)&gt;(IY69-IY76),"CODeff should be &lt; CODw - CODsl",IX79))</f>
        <v>Please enter required information</v>
      </c>
    </row>
    <row r="80" spans="2:259" ht="30.15" hidden="1" customHeight="1" x14ac:dyDescent="0.35">
      <c r="G80" s="390"/>
      <c r="H80" s="641">
        <f>par!I150</f>
        <v>0</v>
      </c>
      <c r="I80" s="767"/>
      <c r="J80" s="165"/>
      <c r="K80" s="245" t="str">
        <f>IF(J80="",InpReq,IF((J80+J81)&gt;(K76),"CODtrl + CODtro should be &lt; CODsl",J80))</f>
        <v>Please enter required information</v>
      </c>
      <c r="L80" s="641">
        <f>par!M150</f>
        <v>0</v>
      </c>
      <c r="M80" s="767"/>
      <c r="N80" s="165"/>
      <c r="O80" s="245" t="str">
        <f>IF(N80="",InpReq,IF((N80+N81)&gt;(O76),"CODtrl + CODtro should be &lt; CODsl",N80))</f>
        <v>Please enter required information</v>
      </c>
      <c r="P80" s="641">
        <f>par!Q150</f>
        <v>0</v>
      </c>
      <c r="Q80" s="767"/>
      <c r="R80" s="165"/>
      <c r="S80" s="245" t="str">
        <f>IF(R80="",InpReq,IF((R80+R81)&gt;(S76),"CODtrl + CODtro should be &lt; CODsl",R80))</f>
        <v>Please enter required information</v>
      </c>
      <c r="T80" s="641">
        <f>par!U150</f>
        <v>0</v>
      </c>
      <c r="U80" s="767"/>
      <c r="V80" s="165"/>
      <c r="W80" s="245" t="str">
        <f>IF(V80="",InpReq,IF((V80+V81)&gt;(W76),"CODtrl + CODtro should be &lt; CODsl",V80))</f>
        <v>Please enter required information</v>
      </c>
      <c r="X80" s="641">
        <f>par!Y150</f>
        <v>0</v>
      </c>
      <c r="Y80" s="767"/>
      <c r="Z80" s="165"/>
      <c r="AA80" s="245" t="str">
        <f>IF(Z80="",InpReq,IF((Z80+Z81)&gt;(AA76),"CODtrl + CODtro should be &lt; CODsl",Z80))</f>
        <v>Please enter required information</v>
      </c>
      <c r="AB80" s="641">
        <f>par!AC150</f>
        <v>0</v>
      </c>
      <c r="AC80" s="767"/>
      <c r="AD80" s="165"/>
      <c r="AE80" s="245" t="str">
        <f>IF(AD80="",InpReq,IF((AD80+AD81)&gt;(AE76),"CODtrl + CODtro should be &lt; CODsl",AD80))</f>
        <v>Please enter required information</v>
      </c>
      <c r="AF80" s="641">
        <f>par!AG150</f>
        <v>0</v>
      </c>
      <c r="AG80" s="767"/>
      <c r="AH80" s="165"/>
      <c r="AI80" s="245" t="str">
        <f>IF(AH80="",InpReq,IF((AH80+AH81)&gt;(AI76),"CODtrl + CODtro should be &lt; CODsl",AH80))</f>
        <v>Please enter required information</v>
      </c>
      <c r="AJ80" s="641">
        <f>par!AK150</f>
        <v>0</v>
      </c>
      <c r="AK80" s="767"/>
      <c r="AL80" s="165"/>
      <c r="AM80" s="245" t="str">
        <f>IF(AL80="",InpReq,IF((AL80+AL81)&gt;(AM76),"CODtrl + CODtro should be &lt; CODsl",AL80))</f>
        <v>Please enter required information</v>
      </c>
      <c r="AN80" s="641">
        <f>par!AO150</f>
        <v>0</v>
      </c>
      <c r="AO80" s="767"/>
      <c r="AP80" s="165"/>
      <c r="AQ80" s="245" t="str">
        <f>IF(AP80="",InpReq,IF((AP80+AP81)&gt;(AQ76),"CODtrl + CODtro should be &lt; CODsl",AP80))</f>
        <v>Please enter required information</v>
      </c>
      <c r="AR80" s="641">
        <f>par!AS150</f>
        <v>0</v>
      </c>
      <c r="AS80" s="767"/>
      <c r="AT80" s="165"/>
      <c r="AU80" s="245" t="str">
        <f>IF(AT80="",InpReq,IF((AT80+AT81)&gt;(AU76),"CODtrl + CODtro should be &lt; CODsl",AT80))</f>
        <v>Please enter required information</v>
      </c>
      <c r="AV80" s="641">
        <f>par!AW150</f>
        <v>0</v>
      </c>
      <c r="AW80" s="767"/>
      <c r="AX80" s="165"/>
      <c r="AY80" s="245" t="str">
        <f>IF(AX80="",InpReq,IF((AX80+AX81)&gt;(AY76),"CODtrl + CODtro should be &lt; CODsl",AX80))</f>
        <v>Please enter required information</v>
      </c>
      <c r="AZ80" s="641">
        <f>par!BA150</f>
        <v>0</v>
      </c>
      <c r="BA80" s="767"/>
      <c r="BB80" s="165"/>
      <c r="BC80" s="245" t="str">
        <f>IF(BB80="",InpReq,IF((BB80+BB81)&gt;(BC76),"CODtrl + CODtro should be &lt; CODsl",BB80))</f>
        <v>Please enter required information</v>
      </c>
      <c r="BD80" s="641">
        <f>par!BE150</f>
        <v>0</v>
      </c>
      <c r="BE80" s="767"/>
      <c r="BF80" s="165"/>
      <c r="BG80" s="245" t="str">
        <f>IF(BF80="",InpReq,IF((BF80+BF81)&gt;(BG76),"CODtrl + CODtro should be &lt; CODsl",BF80))</f>
        <v>Please enter required information</v>
      </c>
      <c r="BH80" s="641">
        <f>par!BI150</f>
        <v>0</v>
      </c>
      <c r="BI80" s="767"/>
      <c r="BJ80" s="165"/>
      <c r="BK80" s="245" t="str">
        <f>IF(BJ80="",InpReq,IF((BJ80+BJ81)&gt;(BK76),"CODtrl + CODtro should be &lt; CODsl",BJ80))</f>
        <v>Please enter required information</v>
      </c>
      <c r="BL80" s="641">
        <f>par!BM150</f>
        <v>0</v>
      </c>
      <c r="BM80" s="767"/>
      <c r="BN80" s="165"/>
      <c r="BO80" s="245" t="str">
        <f>IF(BN80="",InpReq,IF((BN80+BN81)&gt;(BO76),"CODtrl + CODtro should be &lt; CODsl",BN80))</f>
        <v>Please enter required information</v>
      </c>
      <c r="BP80" s="641">
        <f>par!BQ150</f>
        <v>0</v>
      </c>
      <c r="BQ80" s="767"/>
      <c r="BR80" s="165"/>
      <c r="BS80" s="245" t="str">
        <f>IF(BR80="",InpReq,IF((BR80+BR81)&gt;(BS76),"CODtrl + CODtro should be &lt; CODsl",BR80))</f>
        <v>Please enter required information</v>
      </c>
      <c r="BT80" s="641">
        <f>par!BU150</f>
        <v>0</v>
      </c>
      <c r="BU80" s="767"/>
      <c r="BV80" s="165"/>
      <c r="BW80" s="245" t="str">
        <f>IF(BV80="",InpReq,IF((BV80+BV81)&gt;(BW76),"CODtrl + CODtro should be &lt; CODsl",BV80))</f>
        <v>Please enter required information</v>
      </c>
      <c r="BX80" s="641">
        <f>par!BY150</f>
        <v>0</v>
      </c>
      <c r="BY80" s="767"/>
      <c r="BZ80" s="165"/>
      <c r="CA80" s="245" t="str">
        <f>IF(BZ80="",InpReq,IF((BZ80+BZ81)&gt;(CA76),"CODtrl + CODtro should be &lt; CODsl",BZ80))</f>
        <v>Please enter required information</v>
      </c>
      <c r="CB80" s="641">
        <f>par!CC150</f>
        <v>0</v>
      </c>
      <c r="CC80" s="767"/>
      <c r="CD80" s="165"/>
      <c r="CE80" s="245" t="str">
        <f>IF(CD80="",InpReq,IF((CD80+CD81)&gt;(CE76),"CODtrl + CODtro should be &lt; CODsl",CD80))</f>
        <v>Please enter required information</v>
      </c>
      <c r="CF80" s="641">
        <f>par!CG150</f>
        <v>0</v>
      </c>
      <c r="CG80" s="767"/>
      <c r="CH80" s="165"/>
      <c r="CI80" s="245" t="str">
        <f>IF(CH80="",InpReq,IF((CH80+CH81)&gt;(CI76),"CODtrl + CODtro should be &lt; CODsl",CH80))</f>
        <v>Please enter required information</v>
      </c>
      <c r="CJ80" s="641">
        <f>par!CK150</f>
        <v>0</v>
      </c>
      <c r="CK80" s="767"/>
      <c r="CL80" s="165"/>
      <c r="CM80" s="245" t="str">
        <f>IF(CL80="",InpReq,IF((CL80+CL81)&gt;(CM76),"CODtrl + CODtro should be &lt; CODsl",CL80))</f>
        <v>Please enter required information</v>
      </c>
      <c r="CN80" s="641">
        <f>par!CO150</f>
        <v>0</v>
      </c>
      <c r="CO80" s="767"/>
      <c r="CP80" s="165"/>
      <c r="CQ80" s="245" t="str">
        <f>IF(CP80="",InpReq,IF((CP80+CP81)&gt;(CQ76),"CODtrl + CODtro should be &lt; CODsl",CP80))</f>
        <v>Please enter required information</v>
      </c>
      <c r="CR80" s="641">
        <f>par!CS150</f>
        <v>0</v>
      </c>
      <c r="CS80" s="767"/>
      <c r="CT80" s="165"/>
      <c r="CU80" s="245" t="str">
        <f>IF(CT80="",InpReq,IF((CT80+CT81)&gt;(CU76),"CODtrl + CODtro should be &lt; CODsl",CT80))</f>
        <v>Please enter required information</v>
      </c>
      <c r="CV80" s="641">
        <f>par!CW150</f>
        <v>0</v>
      </c>
      <c r="CW80" s="767"/>
      <c r="CX80" s="165"/>
      <c r="CY80" s="245" t="str">
        <f>IF(CX80="",InpReq,IF((CX80+CX81)&gt;(CY76),"CODtrl + CODtro should be &lt; CODsl",CX80))</f>
        <v>Please enter required information</v>
      </c>
      <c r="CZ80" s="641">
        <f>par!DA150</f>
        <v>0</v>
      </c>
      <c r="DA80" s="767"/>
      <c r="DB80" s="165"/>
      <c r="DC80" s="245" t="str">
        <f>IF(DB80="",InpReq,IF((DB80+DB81)&gt;(DC76),"CODtrl + CODtro should be &lt; CODsl",DB80))</f>
        <v>Please enter required information</v>
      </c>
      <c r="DD80" s="641">
        <f>par!DE150</f>
        <v>0</v>
      </c>
      <c r="DE80" s="767"/>
      <c r="DF80" s="165"/>
      <c r="DG80" s="245" t="str">
        <f>IF(DF80="",InpReq,IF((DF80+DF81)&gt;(DG76),"CODtrl + CODtro should be &lt; CODsl",DF80))</f>
        <v>Please enter required information</v>
      </c>
      <c r="DH80" s="641">
        <f>par!DI150</f>
        <v>0</v>
      </c>
      <c r="DI80" s="767"/>
      <c r="DJ80" s="165"/>
      <c r="DK80" s="245" t="str">
        <f>IF(DJ80="",InpReq,IF((DJ80+DJ81)&gt;(DK76),"CODtrl + CODtro should be &lt; CODsl",DJ80))</f>
        <v>Please enter required information</v>
      </c>
      <c r="DL80" s="641">
        <f>par!DM150</f>
        <v>0</v>
      </c>
      <c r="DM80" s="767"/>
      <c r="DN80" s="165"/>
      <c r="DO80" s="245" t="str">
        <f>IF(DN80="",InpReq,IF((DN80+DN81)&gt;(DO76),"CODtrl + CODtro should be &lt; CODsl",DN80))</f>
        <v>Please enter required information</v>
      </c>
      <c r="DP80" s="641">
        <f>par!DQ150</f>
        <v>0</v>
      </c>
      <c r="DQ80" s="767"/>
      <c r="DR80" s="165"/>
      <c r="DS80" s="245" t="str">
        <f>IF(DR80="",InpReq,IF((DR80+DR81)&gt;(DS76),"CODtrl + CODtro should be &lt; CODsl",DR80))</f>
        <v>Please enter required information</v>
      </c>
      <c r="DT80" s="641">
        <f>par!DU150</f>
        <v>0</v>
      </c>
      <c r="DU80" s="767"/>
      <c r="DV80" s="165"/>
      <c r="DW80" s="245" t="str">
        <f>IF(DV80="",InpReq,IF((DV80+DV81)&gt;(DW76),"CODtrl + CODtro should be &lt; CODsl",DV80))</f>
        <v>Please enter required information</v>
      </c>
      <c r="DX80" s="641">
        <f>par!DY150</f>
        <v>0</v>
      </c>
      <c r="DY80" s="767"/>
      <c r="DZ80" s="165"/>
      <c r="EA80" s="245" t="str">
        <f>IF(DZ80="",InpReq,IF((DZ80+DZ81)&gt;(EA76),"CODtrl + CODtro should be &lt; CODsl",DZ80))</f>
        <v>Please enter required information</v>
      </c>
      <c r="EB80" s="641">
        <f>par!EC150</f>
        <v>0</v>
      </c>
      <c r="EC80" s="767"/>
      <c r="ED80" s="165"/>
      <c r="EE80" s="245" t="str">
        <f>IF(ED80="",InpReq,IF((ED80+ED81)&gt;(EE76),"CODtrl + CODtro should be &lt; CODsl",ED80))</f>
        <v>Please enter required information</v>
      </c>
      <c r="EF80" s="641">
        <f>par!EG150</f>
        <v>0</v>
      </c>
      <c r="EG80" s="767"/>
      <c r="EH80" s="165"/>
      <c r="EI80" s="245" t="str">
        <f>IF(EH80="",InpReq,IF((EH80+EH81)&gt;(EI76),"CODtrl + CODtro should be &lt; CODsl",EH80))</f>
        <v>Please enter required information</v>
      </c>
      <c r="EJ80" s="641">
        <f>par!EK150</f>
        <v>0</v>
      </c>
      <c r="EK80" s="767"/>
      <c r="EL80" s="165"/>
      <c r="EM80" s="245" t="str">
        <f>IF(EL80="",InpReq,IF((EL80+EL81)&gt;(EM76),"CODtrl + CODtro should be &lt; CODsl",EL80))</f>
        <v>Please enter required information</v>
      </c>
      <c r="EN80" s="641">
        <f>par!EO150</f>
        <v>0</v>
      </c>
      <c r="EO80" s="767"/>
      <c r="EP80" s="165"/>
      <c r="EQ80" s="245" t="str">
        <f>IF(EP80="",InpReq,IF((EP80+EP81)&gt;(EQ76),"CODtrl + CODtro should be &lt; CODsl",EP80))</f>
        <v>Please enter required information</v>
      </c>
      <c r="ER80" s="641">
        <f>par!ES150</f>
        <v>0</v>
      </c>
      <c r="ES80" s="767"/>
      <c r="ET80" s="165"/>
      <c r="EU80" s="245" t="str">
        <f>IF(ET80="",InpReq,IF((ET80+ET81)&gt;(EU76),"CODtrl + CODtro should be &lt; CODsl",ET80))</f>
        <v>Please enter required information</v>
      </c>
      <c r="EV80" s="641">
        <f>par!EW150</f>
        <v>0</v>
      </c>
      <c r="EW80" s="767"/>
      <c r="EX80" s="165"/>
      <c r="EY80" s="245" t="str">
        <f>IF(EX80="",InpReq,IF((EX80+EX81)&gt;(EY76),"CODtrl + CODtro should be &lt; CODsl",EX80))</f>
        <v>Please enter required information</v>
      </c>
      <c r="EZ80" s="641">
        <f>par!FA150</f>
        <v>0</v>
      </c>
      <c r="FA80" s="767"/>
      <c r="FB80" s="165"/>
      <c r="FC80" s="245" t="str">
        <f>IF(FB80="",InpReq,IF((FB80+FB81)&gt;(FC76),"CODtrl + CODtro should be &lt; CODsl",FB80))</f>
        <v>Please enter required information</v>
      </c>
      <c r="FD80" s="641">
        <f>par!FE150</f>
        <v>0</v>
      </c>
      <c r="FE80" s="767"/>
      <c r="FF80" s="165"/>
      <c r="FG80" s="245" t="str">
        <f>IF(FF80="",InpReq,IF((FF80+FF81)&gt;(FG76),"CODtrl + CODtro should be &lt; CODsl",FF80))</f>
        <v>Please enter required information</v>
      </c>
      <c r="FH80" s="641">
        <f>par!FI150</f>
        <v>0</v>
      </c>
      <c r="FI80" s="767"/>
      <c r="FJ80" s="165"/>
      <c r="FK80" s="245" t="str">
        <f>IF(FJ80="",InpReq,IF((FJ80+FJ81)&gt;(FK76),"CODtrl + CODtro should be &lt; CODsl",FJ80))</f>
        <v>Please enter required information</v>
      </c>
      <c r="FL80" s="641">
        <f>par!FM150</f>
        <v>0</v>
      </c>
      <c r="FM80" s="767"/>
      <c r="FN80" s="165"/>
      <c r="FO80" s="245" t="str">
        <f>IF(FN80="",InpReq,IF((FN80+FN81)&gt;(FO76),"CODtrl + CODtro should be &lt; CODsl",FN80))</f>
        <v>Please enter required information</v>
      </c>
      <c r="FP80" s="641">
        <f>par!FQ150</f>
        <v>0</v>
      </c>
      <c r="FQ80" s="767"/>
      <c r="FR80" s="165"/>
      <c r="FS80" s="245" t="str">
        <f>IF(FR80="",InpReq,IF((FR80+FR81)&gt;(FS76),"CODtrl + CODtro should be &lt; CODsl",FR80))</f>
        <v>Please enter required information</v>
      </c>
      <c r="FT80" s="641">
        <f>par!FU150</f>
        <v>0</v>
      </c>
      <c r="FU80" s="767"/>
      <c r="FV80" s="165"/>
      <c r="FW80" s="245" t="str">
        <f>IF(FV80="",InpReq,IF((FV80+FV81)&gt;(FW76),"CODtrl + CODtro should be &lt; CODsl",FV80))</f>
        <v>Please enter required information</v>
      </c>
      <c r="FX80" s="641">
        <f>par!FY150</f>
        <v>0</v>
      </c>
      <c r="FY80" s="767"/>
      <c r="FZ80" s="165"/>
      <c r="GA80" s="245" t="str">
        <f>IF(FZ80="",InpReq,IF((FZ80+FZ81)&gt;(GA76),"CODtrl + CODtro should be &lt; CODsl",FZ80))</f>
        <v>Please enter required information</v>
      </c>
      <c r="GB80" s="641">
        <f>par!GC150</f>
        <v>0</v>
      </c>
      <c r="GC80" s="767"/>
      <c r="GD80" s="165"/>
      <c r="GE80" s="245" t="str">
        <f>IF(GD80="",InpReq,IF((GD80+GD81)&gt;(GE76),"CODtrl + CODtro should be &lt; CODsl",GD80))</f>
        <v>Please enter required information</v>
      </c>
      <c r="GF80" s="641">
        <f>par!GG150</f>
        <v>0</v>
      </c>
      <c r="GG80" s="767"/>
      <c r="GH80" s="165"/>
      <c r="GI80" s="245" t="str">
        <f>IF(GH80="",InpReq,IF((GH80+GH81)&gt;(GI76),"CODtrl + CODtro should be &lt; CODsl",GH80))</f>
        <v>Please enter required information</v>
      </c>
      <c r="GJ80" s="641">
        <f>par!GK150</f>
        <v>0</v>
      </c>
      <c r="GK80" s="767"/>
      <c r="GL80" s="165"/>
      <c r="GM80" s="245" t="str">
        <f>IF(GL80="",InpReq,IF((GL80+GL81)&gt;(GM76),"CODtrl + CODtro should be &lt; CODsl",GL80))</f>
        <v>Please enter required information</v>
      </c>
      <c r="GN80" s="641">
        <f>par!GO150</f>
        <v>0</v>
      </c>
      <c r="GO80" s="767"/>
      <c r="GP80" s="165"/>
      <c r="GQ80" s="245" t="str">
        <f>IF(GP80="",InpReq,IF((GP80+GP81)&gt;(GQ76),"CODtrl + CODtro should be &lt; CODsl",GP80))</f>
        <v>Please enter required information</v>
      </c>
      <c r="GR80" s="641">
        <f>par!GS150</f>
        <v>0</v>
      </c>
      <c r="GS80" s="767"/>
      <c r="GT80" s="165"/>
      <c r="GU80" s="245" t="str">
        <f>IF(GT80="",InpReq,IF((GT80+GT81)&gt;(GU76),"CODtrl + CODtro should be &lt; CODsl",GT80))</f>
        <v>Please enter required information</v>
      </c>
      <c r="GV80" s="641">
        <f>par!GW150</f>
        <v>0</v>
      </c>
      <c r="GW80" s="767"/>
      <c r="GX80" s="165"/>
      <c r="GY80" s="245" t="str">
        <f>IF(GX80="",InpReq,IF((GX80+GX81)&gt;(GY76),"CODtrl + CODtro should be &lt; CODsl",GX80))</f>
        <v>Please enter required information</v>
      </c>
      <c r="GZ80" s="641">
        <f>par!HA150</f>
        <v>0</v>
      </c>
      <c r="HA80" s="767"/>
      <c r="HB80" s="165"/>
      <c r="HC80" s="245" t="str">
        <f>IF(HB80="",InpReq,IF((HB80+HB81)&gt;(HC76),"CODtrl + CODtro should be &lt; CODsl",HB80))</f>
        <v>Please enter required information</v>
      </c>
      <c r="HD80" s="641">
        <f>par!HE150</f>
        <v>0</v>
      </c>
      <c r="HE80" s="767"/>
      <c r="HF80" s="165"/>
      <c r="HG80" s="245" t="str">
        <f>IF(HF80="",InpReq,IF((HF80+HF81)&gt;(HG76),"CODtrl + CODtro should be &lt; CODsl",HF80))</f>
        <v>Please enter required information</v>
      </c>
      <c r="HH80" s="641">
        <f>par!HI150</f>
        <v>0</v>
      </c>
      <c r="HI80" s="767"/>
      <c r="HJ80" s="165"/>
      <c r="HK80" s="245" t="str">
        <f>IF(HJ80="",InpReq,IF((HJ80+HJ81)&gt;(HK76),"CODtrl + CODtro should be &lt; CODsl",HJ80))</f>
        <v>Please enter required information</v>
      </c>
      <c r="HL80" s="641">
        <f>par!HM150</f>
        <v>0</v>
      </c>
      <c r="HM80" s="767"/>
      <c r="HN80" s="165"/>
      <c r="HO80" s="245" t="str">
        <f>IF(HN80="",InpReq,IF((HN80+HN81)&gt;(HO76),"CODtrl + CODtro should be &lt; CODsl",HN80))</f>
        <v>Please enter required information</v>
      </c>
      <c r="HP80" s="641">
        <f>par!HQ150</f>
        <v>0</v>
      </c>
      <c r="HQ80" s="767"/>
      <c r="HR80" s="165"/>
      <c r="HS80" s="245" t="str">
        <f>IF(HR80="",InpReq,IF((HR80+HR81)&gt;(HS76),"CODtrl + CODtro should be &lt; CODsl",HR80))</f>
        <v>Please enter required information</v>
      </c>
      <c r="HT80" s="641">
        <f>par!HU150</f>
        <v>0</v>
      </c>
      <c r="HU80" s="767"/>
      <c r="HV80" s="165"/>
      <c r="HW80" s="245" t="str">
        <f>IF(HV80="",InpReq,IF((HV80+HV81)&gt;(HW76),"CODtrl + CODtro should be &lt; CODsl",HV80))</f>
        <v>Please enter required information</v>
      </c>
      <c r="HX80" s="641">
        <f>par!HY150</f>
        <v>0</v>
      </c>
      <c r="HY80" s="767"/>
      <c r="HZ80" s="165"/>
      <c r="IA80" s="245" t="str">
        <f>IF(HZ80="",InpReq,IF((HZ80+HZ81)&gt;(IA76),"CODtrl + CODtro should be &lt; CODsl",HZ80))</f>
        <v>Please enter required information</v>
      </c>
      <c r="IB80" s="641">
        <f>par!IC150</f>
        <v>0</v>
      </c>
      <c r="IC80" s="767"/>
      <c r="ID80" s="165"/>
      <c r="IE80" s="245" t="str">
        <f>IF(ID80="",InpReq,IF((ID80+ID81)&gt;(IE76),"CODtrl + CODtro should be &lt; CODsl",ID80))</f>
        <v>Please enter required information</v>
      </c>
      <c r="IF80" s="641">
        <f>par!IG150</f>
        <v>0</v>
      </c>
      <c r="IG80" s="767"/>
      <c r="IH80" s="165"/>
      <c r="II80" s="245" t="str">
        <f>IF(IH80="",InpReq,IF((IH80+IH81)&gt;(II76),"CODtrl + CODtro should be &lt; CODsl",IH80))</f>
        <v>Please enter required information</v>
      </c>
      <c r="IJ80" s="641">
        <f>par!IK150</f>
        <v>0</v>
      </c>
      <c r="IK80" s="767"/>
      <c r="IL80" s="165"/>
      <c r="IM80" s="245" t="str">
        <f>IF(IL80="",InpReq,IF((IL80+IL81)&gt;(IM76),"CODtrl + CODtro should be &lt; CODsl",IL80))</f>
        <v>Please enter required information</v>
      </c>
      <c r="IN80" s="641">
        <f>par!IO150</f>
        <v>0</v>
      </c>
      <c r="IO80" s="767"/>
      <c r="IP80" s="165"/>
      <c r="IQ80" s="245" t="str">
        <f>IF(IP80="",InpReq,IF((IP80+IP81)&gt;(IQ76),"CODtrl + CODtro should be &lt; CODsl",IP80))</f>
        <v>Please enter required information</v>
      </c>
      <c r="IR80" s="641">
        <f>par!IS150</f>
        <v>0</v>
      </c>
      <c r="IS80" s="767"/>
      <c r="IT80" s="165"/>
      <c r="IU80" s="245" t="str">
        <f>IF(IT80="",InpReq,IF((IT80+IT81)&gt;(IU76),"CODtrl + CODtro should be &lt; CODsl",IT80))</f>
        <v>Please enter required information</v>
      </c>
      <c r="IV80" s="641" t="e">
        <f>par!#REF!</f>
        <v>#REF!</v>
      </c>
      <c r="IW80" s="767"/>
      <c r="IX80" s="165"/>
      <c r="IY80" s="245" t="str">
        <f>IF(IX80="",InpReq,IF((IX80+IX81)&gt;(IY76),"CODtrl + CODtro should be &lt; CODsl",IX80))</f>
        <v>Please enter required information</v>
      </c>
    </row>
    <row r="81" spans="6:259" ht="30.15" hidden="1" customHeight="1" x14ac:dyDescent="0.35">
      <c r="H81" s="641">
        <f>par!I151</f>
        <v>0</v>
      </c>
      <c r="I81" s="767"/>
      <c r="J81" s="165"/>
      <c r="K81" s="245" t="str">
        <f>IF(J81="",InpReq,IF((J80+J81)&gt;(K76),"CODtrl + CODtro should be &lt; CODsl",J81))</f>
        <v>Please enter required information</v>
      </c>
      <c r="L81" s="641">
        <f>par!M151</f>
        <v>0</v>
      </c>
      <c r="M81" s="767"/>
      <c r="N81" s="165"/>
      <c r="O81" s="245" t="str">
        <f>IF(N81="",InpReq,IF((N80+N81)&gt;(O76),"CODtrl + CODtro should be &lt; CODsl",N81))</f>
        <v>Please enter required information</v>
      </c>
      <c r="P81" s="641">
        <f>par!Q151</f>
        <v>0</v>
      </c>
      <c r="Q81" s="767"/>
      <c r="R81" s="165"/>
      <c r="S81" s="245" t="str">
        <f>IF(R81="",InpReq,IF((R80+R81)&gt;(S76),"CODtrl + CODtro should be &lt; CODsl",R81))</f>
        <v>Please enter required information</v>
      </c>
      <c r="T81" s="641">
        <f>par!U151</f>
        <v>0</v>
      </c>
      <c r="U81" s="767"/>
      <c r="V81" s="165"/>
      <c r="W81" s="245" t="str">
        <f>IF(V81="",InpReq,IF((V80+V81)&gt;(W76),"CODtrl + CODtro should be &lt; CODsl",V81))</f>
        <v>Please enter required information</v>
      </c>
      <c r="X81" s="641">
        <f>par!Y151</f>
        <v>0</v>
      </c>
      <c r="Y81" s="767"/>
      <c r="Z81" s="165"/>
      <c r="AA81" s="245" t="str">
        <f>IF(Z81="",InpReq,IF((Z80+Z81)&gt;(AA76),"CODtrl + CODtro should be &lt; CODsl",Z81))</f>
        <v>Please enter required information</v>
      </c>
      <c r="AB81" s="641">
        <f>par!AC151</f>
        <v>0</v>
      </c>
      <c r="AC81" s="767"/>
      <c r="AD81" s="165"/>
      <c r="AE81" s="245" t="str">
        <f>IF(AD81="",InpReq,IF((AD80+AD81)&gt;(AE76),"CODtrl + CODtro should be &lt; CODsl",AD81))</f>
        <v>Please enter required information</v>
      </c>
      <c r="AF81" s="641">
        <f>par!AG151</f>
        <v>0</v>
      </c>
      <c r="AG81" s="767"/>
      <c r="AH81" s="165"/>
      <c r="AI81" s="245" t="str">
        <f>IF(AH81="",InpReq,IF((AH80+AH81)&gt;(AI76),"CODtrl + CODtro should be &lt; CODsl",AH81))</f>
        <v>Please enter required information</v>
      </c>
      <c r="AJ81" s="641">
        <f>par!AK151</f>
        <v>0</v>
      </c>
      <c r="AK81" s="767"/>
      <c r="AL81" s="165"/>
      <c r="AM81" s="245" t="str">
        <f>IF(AL81="",InpReq,IF((AL80+AL81)&gt;(AM76),"CODtrl + CODtro should be &lt; CODsl",AL81))</f>
        <v>Please enter required information</v>
      </c>
      <c r="AN81" s="641">
        <f>par!AO151</f>
        <v>0</v>
      </c>
      <c r="AO81" s="767"/>
      <c r="AP81" s="165"/>
      <c r="AQ81" s="245" t="str">
        <f>IF(AP81="",InpReq,IF((AP80+AP81)&gt;(AQ76),"CODtrl + CODtro should be &lt; CODsl",AP81))</f>
        <v>Please enter required information</v>
      </c>
      <c r="AR81" s="641">
        <f>par!AS151</f>
        <v>0</v>
      </c>
      <c r="AS81" s="767"/>
      <c r="AT81" s="165"/>
      <c r="AU81" s="245" t="str">
        <f>IF(AT81="",InpReq,IF((AT80+AT81)&gt;(AU76),"CODtrl + CODtro should be &lt; CODsl",AT81))</f>
        <v>Please enter required information</v>
      </c>
      <c r="AV81" s="641">
        <f>par!AW151</f>
        <v>0</v>
      </c>
      <c r="AW81" s="767"/>
      <c r="AX81" s="165"/>
      <c r="AY81" s="245" t="str">
        <f>IF(AX81="",InpReq,IF((AX80+AX81)&gt;(AY76),"CODtrl + CODtro should be &lt; CODsl",AX81))</f>
        <v>Please enter required information</v>
      </c>
      <c r="AZ81" s="641">
        <f>par!BA151</f>
        <v>0</v>
      </c>
      <c r="BA81" s="767"/>
      <c r="BB81" s="165"/>
      <c r="BC81" s="245" t="str">
        <f>IF(BB81="",InpReq,IF((BB80+BB81)&gt;(BC76),"CODtrl + CODtro should be &lt; CODsl",BB81))</f>
        <v>Please enter required information</v>
      </c>
      <c r="BD81" s="641">
        <f>par!BE151</f>
        <v>0</v>
      </c>
      <c r="BE81" s="767"/>
      <c r="BF81" s="165"/>
      <c r="BG81" s="245" t="str">
        <f>IF(BF81="",InpReq,IF((BF80+BF81)&gt;(BG76),"CODtrl + CODtro should be &lt; CODsl",BF81))</f>
        <v>Please enter required information</v>
      </c>
      <c r="BH81" s="641">
        <f>par!BI151</f>
        <v>0</v>
      </c>
      <c r="BI81" s="767"/>
      <c r="BJ81" s="165"/>
      <c r="BK81" s="245" t="str">
        <f>IF(BJ81="",InpReq,IF((BJ80+BJ81)&gt;(BK76),"CODtrl + CODtro should be &lt; CODsl",BJ81))</f>
        <v>Please enter required information</v>
      </c>
      <c r="BL81" s="641">
        <f>par!BM151</f>
        <v>0</v>
      </c>
      <c r="BM81" s="767"/>
      <c r="BN81" s="165"/>
      <c r="BO81" s="245" t="str">
        <f>IF(BN81="",InpReq,IF((BN80+BN81)&gt;(BO76),"CODtrl + CODtro should be &lt; CODsl",BN81))</f>
        <v>Please enter required information</v>
      </c>
      <c r="BP81" s="641">
        <f>par!BQ151</f>
        <v>0</v>
      </c>
      <c r="BQ81" s="767"/>
      <c r="BR81" s="165"/>
      <c r="BS81" s="245" t="str">
        <f>IF(BR81="",InpReq,IF((BR80+BR81)&gt;(BS76),"CODtrl + CODtro should be &lt; CODsl",BR81))</f>
        <v>Please enter required information</v>
      </c>
      <c r="BT81" s="641">
        <f>par!BU151</f>
        <v>0</v>
      </c>
      <c r="BU81" s="767"/>
      <c r="BV81" s="165"/>
      <c r="BW81" s="245" t="str">
        <f>IF(BV81="",InpReq,IF((BV80+BV81)&gt;(BW76),"CODtrl + CODtro should be &lt; CODsl",BV81))</f>
        <v>Please enter required information</v>
      </c>
      <c r="BX81" s="641">
        <f>par!BY151</f>
        <v>0</v>
      </c>
      <c r="BY81" s="767"/>
      <c r="BZ81" s="165"/>
      <c r="CA81" s="245" t="str">
        <f>IF(BZ81="",InpReq,IF((BZ80+BZ81)&gt;(CA76),"CODtrl + CODtro should be &lt; CODsl",BZ81))</f>
        <v>Please enter required information</v>
      </c>
      <c r="CB81" s="641">
        <f>par!CC151</f>
        <v>0</v>
      </c>
      <c r="CC81" s="767"/>
      <c r="CD81" s="165"/>
      <c r="CE81" s="245" t="str">
        <f>IF(CD81="",InpReq,IF((CD80+CD81)&gt;(CE76),"CODtrl + CODtro should be &lt; CODsl",CD81))</f>
        <v>Please enter required information</v>
      </c>
      <c r="CF81" s="641">
        <f>par!CG151</f>
        <v>0</v>
      </c>
      <c r="CG81" s="767"/>
      <c r="CH81" s="165"/>
      <c r="CI81" s="245" t="str">
        <f>IF(CH81="",InpReq,IF((CH80+CH81)&gt;(CI76),"CODtrl + CODtro should be &lt; CODsl",CH81))</f>
        <v>Please enter required information</v>
      </c>
      <c r="CJ81" s="641">
        <f>par!CK151</f>
        <v>0</v>
      </c>
      <c r="CK81" s="767"/>
      <c r="CL81" s="165"/>
      <c r="CM81" s="245" t="str">
        <f>IF(CL81="",InpReq,IF((CL80+CL81)&gt;(CM76),"CODtrl + CODtro should be &lt; CODsl",CL81))</f>
        <v>Please enter required information</v>
      </c>
      <c r="CN81" s="641">
        <f>par!CO151</f>
        <v>0</v>
      </c>
      <c r="CO81" s="767"/>
      <c r="CP81" s="165"/>
      <c r="CQ81" s="245" t="str">
        <f>IF(CP81="",InpReq,IF((CP80+CP81)&gt;(CQ76),"CODtrl + CODtro should be &lt; CODsl",CP81))</f>
        <v>Please enter required information</v>
      </c>
      <c r="CR81" s="641">
        <f>par!CS151</f>
        <v>0</v>
      </c>
      <c r="CS81" s="767"/>
      <c r="CT81" s="165"/>
      <c r="CU81" s="245" t="str">
        <f>IF(CT81="",InpReq,IF((CT80+CT81)&gt;(CU76),"CODtrl + CODtro should be &lt; CODsl",CT81))</f>
        <v>Please enter required information</v>
      </c>
      <c r="CV81" s="641">
        <f>par!CW151</f>
        <v>0</v>
      </c>
      <c r="CW81" s="767"/>
      <c r="CX81" s="165"/>
      <c r="CY81" s="245" t="str">
        <f>IF(CX81="",InpReq,IF((CX80+CX81)&gt;(CY76),"CODtrl + CODtro should be &lt; CODsl",CX81))</f>
        <v>Please enter required information</v>
      </c>
      <c r="CZ81" s="641">
        <f>par!DA151</f>
        <v>0</v>
      </c>
      <c r="DA81" s="767"/>
      <c r="DB81" s="165"/>
      <c r="DC81" s="245" t="str">
        <f>IF(DB81="",InpReq,IF((DB80+DB81)&gt;(DC76),"CODtrl + CODtro should be &lt; CODsl",DB81))</f>
        <v>Please enter required information</v>
      </c>
      <c r="DD81" s="641">
        <f>par!DE151</f>
        <v>0</v>
      </c>
      <c r="DE81" s="767"/>
      <c r="DF81" s="165"/>
      <c r="DG81" s="245" t="str">
        <f>IF(DF81="",InpReq,IF((DF80+DF81)&gt;(DG76),"CODtrl + CODtro should be &lt; CODsl",DF81))</f>
        <v>Please enter required information</v>
      </c>
      <c r="DH81" s="641">
        <f>par!DI151</f>
        <v>0</v>
      </c>
      <c r="DI81" s="767"/>
      <c r="DJ81" s="165"/>
      <c r="DK81" s="245" t="str">
        <f>IF(DJ81="",InpReq,IF((DJ80+DJ81)&gt;(DK76),"CODtrl + CODtro should be &lt; CODsl",DJ81))</f>
        <v>Please enter required information</v>
      </c>
      <c r="DL81" s="641">
        <f>par!DM151</f>
        <v>0</v>
      </c>
      <c r="DM81" s="767"/>
      <c r="DN81" s="165"/>
      <c r="DO81" s="245" t="str">
        <f>IF(DN81="",InpReq,IF((DN80+DN81)&gt;(DO76),"CODtrl + CODtro should be &lt; CODsl",DN81))</f>
        <v>Please enter required information</v>
      </c>
      <c r="DP81" s="641">
        <f>par!DQ151</f>
        <v>0</v>
      </c>
      <c r="DQ81" s="767"/>
      <c r="DR81" s="165"/>
      <c r="DS81" s="245" t="str">
        <f>IF(DR81="",InpReq,IF((DR80+DR81)&gt;(DS76),"CODtrl + CODtro should be &lt; CODsl",DR81))</f>
        <v>Please enter required information</v>
      </c>
      <c r="DT81" s="641">
        <f>par!DU151</f>
        <v>0</v>
      </c>
      <c r="DU81" s="767"/>
      <c r="DV81" s="165"/>
      <c r="DW81" s="245" t="str">
        <f>IF(DV81="",InpReq,IF((DV80+DV81)&gt;(DW76),"CODtrl + CODtro should be &lt; CODsl",DV81))</f>
        <v>Please enter required information</v>
      </c>
      <c r="DX81" s="641">
        <f>par!DY151</f>
        <v>0</v>
      </c>
      <c r="DY81" s="767"/>
      <c r="DZ81" s="165"/>
      <c r="EA81" s="245" t="str">
        <f>IF(DZ81="",InpReq,IF((DZ80+DZ81)&gt;(EA76),"CODtrl + CODtro should be &lt; CODsl",DZ81))</f>
        <v>Please enter required information</v>
      </c>
      <c r="EB81" s="641">
        <f>par!EC151</f>
        <v>0</v>
      </c>
      <c r="EC81" s="767"/>
      <c r="ED81" s="165"/>
      <c r="EE81" s="245" t="str">
        <f>IF(ED81="",InpReq,IF((ED80+ED81)&gt;(EE76),"CODtrl + CODtro should be &lt; CODsl",ED81))</f>
        <v>Please enter required information</v>
      </c>
      <c r="EF81" s="641">
        <f>par!EG151</f>
        <v>0</v>
      </c>
      <c r="EG81" s="767"/>
      <c r="EH81" s="165"/>
      <c r="EI81" s="245" t="str">
        <f>IF(EH81="",InpReq,IF((EH80+EH81)&gt;(EI76),"CODtrl + CODtro should be &lt; CODsl",EH81))</f>
        <v>Please enter required information</v>
      </c>
      <c r="EJ81" s="641">
        <f>par!EK151</f>
        <v>0</v>
      </c>
      <c r="EK81" s="767"/>
      <c r="EL81" s="165"/>
      <c r="EM81" s="245" t="str">
        <f>IF(EL81="",InpReq,IF((EL80+EL81)&gt;(EM76),"CODtrl + CODtro should be &lt; CODsl",EL81))</f>
        <v>Please enter required information</v>
      </c>
      <c r="EN81" s="641">
        <f>par!EO151</f>
        <v>0</v>
      </c>
      <c r="EO81" s="767"/>
      <c r="EP81" s="165"/>
      <c r="EQ81" s="245" t="str">
        <f>IF(EP81="",InpReq,IF((EP80+EP81)&gt;(EQ76),"CODtrl + CODtro should be &lt; CODsl",EP81))</f>
        <v>Please enter required information</v>
      </c>
      <c r="ER81" s="641">
        <f>par!ES151</f>
        <v>0</v>
      </c>
      <c r="ES81" s="767"/>
      <c r="ET81" s="165"/>
      <c r="EU81" s="245" t="str">
        <f>IF(ET81="",InpReq,IF((ET80+ET81)&gt;(EU76),"CODtrl + CODtro should be &lt; CODsl",ET81))</f>
        <v>Please enter required information</v>
      </c>
      <c r="EV81" s="641">
        <f>par!EW151</f>
        <v>0</v>
      </c>
      <c r="EW81" s="767"/>
      <c r="EX81" s="165"/>
      <c r="EY81" s="245" t="str">
        <f>IF(EX81="",InpReq,IF((EX80+EX81)&gt;(EY76),"CODtrl + CODtro should be &lt; CODsl",EX81))</f>
        <v>Please enter required information</v>
      </c>
      <c r="EZ81" s="641">
        <f>par!FA151</f>
        <v>0</v>
      </c>
      <c r="FA81" s="767"/>
      <c r="FB81" s="165"/>
      <c r="FC81" s="245" t="str">
        <f>IF(FB81="",InpReq,IF((FB80+FB81)&gt;(FC76),"CODtrl + CODtro should be &lt; CODsl",FB81))</f>
        <v>Please enter required information</v>
      </c>
      <c r="FD81" s="641">
        <f>par!FE151</f>
        <v>0</v>
      </c>
      <c r="FE81" s="767"/>
      <c r="FF81" s="165"/>
      <c r="FG81" s="245" t="str">
        <f>IF(FF81="",InpReq,IF((FF80+FF81)&gt;(FG76),"CODtrl + CODtro should be &lt; CODsl",FF81))</f>
        <v>Please enter required information</v>
      </c>
      <c r="FH81" s="641">
        <f>par!FI151</f>
        <v>0</v>
      </c>
      <c r="FI81" s="767"/>
      <c r="FJ81" s="165"/>
      <c r="FK81" s="245" t="str">
        <f>IF(FJ81="",InpReq,IF((FJ80+FJ81)&gt;(FK76),"CODtrl + CODtro should be &lt; CODsl",FJ81))</f>
        <v>Please enter required information</v>
      </c>
      <c r="FL81" s="641">
        <f>par!FM151</f>
        <v>0</v>
      </c>
      <c r="FM81" s="767"/>
      <c r="FN81" s="165"/>
      <c r="FO81" s="245" t="str">
        <f>IF(FN81="",InpReq,IF((FN80+FN81)&gt;(FO76),"CODtrl + CODtro should be &lt; CODsl",FN81))</f>
        <v>Please enter required information</v>
      </c>
      <c r="FP81" s="641">
        <f>par!FQ151</f>
        <v>0</v>
      </c>
      <c r="FQ81" s="767"/>
      <c r="FR81" s="165"/>
      <c r="FS81" s="245" t="str">
        <f>IF(FR81="",InpReq,IF((FR80+FR81)&gt;(FS76),"CODtrl + CODtro should be &lt; CODsl",FR81))</f>
        <v>Please enter required information</v>
      </c>
      <c r="FT81" s="641">
        <f>par!FU151</f>
        <v>0</v>
      </c>
      <c r="FU81" s="767"/>
      <c r="FV81" s="165"/>
      <c r="FW81" s="245" t="str">
        <f>IF(FV81="",InpReq,IF((FV80+FV81)&gt;(FW76),"CODtrl + CODtro should be &lt; CODsl",FV81))</f>
        <v>Please enter required information</v>
      </c>
      <c r="FX81" s="641">
        <f>par!FY151</f>
        <v>0</v>
      </c>
      <c r="FY81" s="767"/>
      <c r="FZ81" s="165"/>
      <c r="GA81" s="245" t="str">
        <f>IF(FZ81="",InpReq,IF((FZ80+FZ81)&gt;(GA76),"CODtrl + CODtro should be &lt; CODsl",FZ81))</f>
        <v>Please enter required information</v>
      </c>
      <c r="GB81" s="641">
        <f>par!GC151</f>
        <v>0</v>
      </c>
      <c r="GC81" s="767"/>
      <c r="GD81" s="165"/>
      <c r="GE81" s="245" t="str">
        <f>IF(GD81="",InpReq,IF((GD80+GD81)&gt;(GE76),"CODtrl + CODtro should be &lt; CODsl",GD81))</f>
        <v>Please enter required information</v>
      </c>
      <c r="GF81" s="641">
        <f>par!GG151</f>
        <v>0</v>
      </c>
      <c r="GG81" s="767"/>
      <c r="GH81" s="165"/>
      <c r="GI81" s="245" t="str">
        <f>IF(GH81="",InpReq,IF((GH80+GH81)&gt;(GI76),"CODtrl + CODtro should be &lt; CODsl",GH81))</f>
        <v>Please enter required information</v>
      </c>
      <c r="GJ81" s="641">
        <f>par!GK151</f>
        <v>0</v>
      </c>
      <c r="GK81" s="767"/>
      <c r="GL81" s="165"/>
      <c r="GM81" s="245" t="str">
        <f>IF(GL81="",InpReq,IF((GL80+GL81)&gt;(GM76),"CODtrl + CODtro should be &lt; CODsl",GL81))</f>
        <v>Please enter required information</v>
      </c>
      <c r="GN81" s="641">
        <f>par!GO151</f>
        <v>0</v>
      </c>
      <c r="GO81" s="767"/>
      <c r="GP81" s="165"/>
      <c r="GQ81" s="245" t="str">
        <f>IF(GP81="",InpReq,IF((GP80+GP81)&gt;(GQ76),"CODtrl + CODtro should be &lt; CODsl",GP81))</f>
        <v>Please enter required information</v>
      </c>
      <c r="GR81" s="641">
        <f>par!GS151</f>
        <v>0</v>
      </c>
      <c r="GS81" s="767"/>
      <c r="GT81" s="165"/>
      <c r="GU81" s="245" t="str">
        <f>IF(GT81="",InpReq,IF((GT80+GT81)&gt;(GU76),"CODtrl + CODtro should be &lt; CODsl",GT81))</f>
        <v>Please enter required information</v>
      </c>
      <c r="GV81" s="641">
        <f>par!GW151</f>
        <v>0</v>
      </c>
      <c r="GW81" s="767"/>
      <c r="GX81" s="165"/>
      <c r="GY81" s="245" t="str">
        <f>IF(GX81="",InpReq,IF((GX80+GX81)&gt;(GY76),"CODtrl + CODtro should be &lt; CODsl",GX81))</f>
        <v>Please enter required information</v>
      </c>
      <c r="GZ81" s="641">
        <f>par!HA151</f>
        <v>0</v>
      </c>
      <c r="HA81" s="767"/>
      <c r="HB81" s="165"/>
      <c r="HC81" s="245" t="str">
        <f>IF(HB81="",InpReq,IF((HB80+HB81)&gt;(HC76),"CODtrl + CODtro should be &lt; CODsl",HB81))</f>
        <v>Please enter required information</v>
      </c>
      <c r="HD81" s="641">
        <f>par!HE151</f>
        <v>0</v>
      </c>
      <c r="HE81" s="767"/>
      <c r="HF81" s="165"/>
      <c r="HG81" s="245" t="str">
        <f>IF(HF81="",InpReq,IF((HF80+HF81)&gt;(HG76),"CODtrl + CODtro should be &lt; CODsl",HF81))</f>
        <v>Please enter required information</v>
      </c>
      <c r="HH81" s="641">
        <f>par!HI151</f>
        <v>0</v>
      </c>
      <c r="HI81" s="767"/>
      <c r="HJ81" s="165"/>
      <c r="HK81" s="245" t="str">
        <f>IF(HJ81="",InpReq,IF((HJ80+HJ81)&gt;(HK76),"CODtrl + CODtro should be &lt; CODsl",HJ81))</f>
        <v>Please enter required information</v>
      </c>
      <c r="HL81" s="641">
        <f>par!HM151</f>
        <v>0</v>
      </c>
      <c r="HM81" s="767"/>
      <c r="HN81" s="165"/>
      <c r="HO81" s="245" t="str">
        <f>IF(HN81="",InpReq,IF((HN80+HN81)&gt;(HO76),"CODtrl + CODtro should be &lt; CODsl",HN81))</f>
        <v>Please enter required information</v>
      </c>
      <c r="HP81" s="641">
        <f>par!HQ151</f>
        <v>0</v>
      </c>
      <c r="HQ81" s="767"/>
      <c r="HR81" s="165"/>
      <c r="HS81" s="245" t="str">
        <f>IF(HR81="",InpReq,IF((HR80+HR81)&gt;(HS76),"CODtrl + CODtro should be &lt; CODsl",HR81))</f>
        <v>Please enter required information</v>
      </c>
      <c r="HT81" s="641">
        <f>par!HU151</f>
        <v>0</v>
      </c>
      <c r="HU81" s="767"/>
      <c r="HV81" s="165"/>
      <c r="HW81" s="245" t="str">
        <f>IF(HV81="",InpReq,IF((HV80+HV81)&gt;(HW76),"CODtrl + CODtro should be &lt; CODsl",HV81))</f>
        <v>Please enter required information</v>
      </c>
      <c r="HX81" s="641">
        <f>par!HY151</f>
        <v>0</v>
      </c>
      <c r="HY81" s="767"/>
      <c r="HZ81" s="165"/>
      <c r="IA81" s="245" t="str">
        <f>IF(HZ81="",InpReq,IF((HZ80+HZ81)&gt;(IA76),"CODtrl + CODtro should be &lt; CODsl",HZ81))</f>
        <v>Please enter required information</v>
      </c>
      <c r="IB81" s="641">
        <f>par!IC151</f>
        <v>0</v>
      </c>
      <c r="IC81" s="767"/>
      <c r="ID81" s="165"/>
      <c r="IE81" s="245" t="str">
        <f>IF(ID81="",InpReq,IF((ID80+ID81)&gt;(IE76),"CODtrl + CODtro should be &lt; CODsl",ID81))</f>
        <v>Please enter required information</v>
      </c>
      <c r="IF81" s="641">
        <f>par!IG151</f>
        <v>0</v>
      </c>
      <c r="IG81" s="767"/>
      <c r="IH81" s="165"/>
      <c r="II81" s="245" t="str">
        <f>IF(IH81="",InpReq,IF((IH80+IH81)&gt;(II76),"CODtrl + CODtro should be &lt; CODsl",IH81))</f>
        <v>Please enter required information</v>
      </c>
      <c r="IJ81" s="641">
        <f>par!IK151</f>
        <v>0</v>
      </c>
      <c r="IK81" s="767"/>
      <c r="IL81" s="165"/>
      <c r="IM81" s="245" t="str">
        <f>IF(IL81="",InpReq,IF((IL80+IL81)&gt;(IM76),"CODtrl + CODtro should be &lt; CODsl",IL81))</f>
        <v>Please enter required information</v>
      </c>
      <c r="IN81" s="641">
        <f>par!IO151</f>
        <v>0</v>
      </c>
      <c r="IO81" s="767"/>
      <c r="IP81" s="165"/>
      <c r="IQ81" s="245" t="str">
        <f>IF(IP81="",InpReq,IF((IP80+IP81)&gt;(IQ76),"CODtrl + CODtro should be &lt; CODsl",IP81))</f>
        <v>Please enter required information</v>
      </c>
      <c r="IR81" s="641">
        <f>par!IS151</f>
        <v>0</v>
      </c>
      <c r="IS81" s="767"/>
      <c r="IT81" s="165"/>
      <c r="IU81" s="245" t="str">
        <f>IF(IT81="",InpReq,IF((IT80+IT81)&gt;(IU76),"CODtrl + CODtro should be &lt; CODsl",IT81))</f>
        <v>Please enter required information</v>
      </c>
      <c r="IV81" s="641" t="e">
        <f>par!#REF!</f>
        <v>#REF!</v>
      </c>
      <c r="IW81" s="767"/>
      <c r="IX81" s="165"/>
      <c r="IY81" s="245" t="str">
        <f>IF(IX81="",InpReq,IF((IX80+IX81)&gt;(IY76),"CODtrl + CODtro should be &lt; CODsl",IX81))</f>
        <v>Please enter required information</v>
      </c>
    </row>
    <row r="82" spans="6:259" ht="30.15" hidden="1" customHeight="1" x14ac:dyDescent="0.35">
      <c r="H82" s="641">
        <f>par!I152</f>
        <v>0</v>
      </c>
      <c r="I82" s="767"/>
      <c r="J82" s="285"/>
      <c r="K82" s="249" t="str">
        <f>IF(J82="",par!$D$19,IF(ISNUMBER(J82),J82,VLOOKUP(J82,par!$D$88:$E$92,2,FALSE)))</f>
        <v>Select from drop-down list or enter another numerical value</v>
      </c>
      <c r="L82" s="641">
        <f>par!M152</f>
        <v>0</v>
      </c>
      <c r="M82" s="767"/>
      <c r="N82" s="285"/>
      <c r="O82" s="249" t="str">
        <f>IF(N82="",par!$D$19,IF(ISNUMBER(N82),N82,VLOOKUP(N82,par!$D$88:$E$92,2,FALSE)))</f>
        <v>Select from drop-down list or enter another numerical value</v>
      </c>
      <c r="P82" s="641">
        <f>par!Q152</f>
        <v>0</v>
      </c>
      <c r="Q82" s="767"/>
      <c r="R82" s="285"/>
      <c r="S82" s="249" t="str">
        <f>IF(R82="",par!$D$19,IF(ISNUMBER(R82),R82,VLOOKUP(R82,par!$D$88:$E$92,2,FALSE)))</f>
        <v>Select from drop-down list or enter another numerical value</v>
      </c>
      <c r="T82" s="641">
        <f>par!U152</f>
        <v>0</v>
      </c>
      <c r="U82" s="767"/>
      <c r="V82" s="285"/>
      <c r="W82" s="249" t="str">
        <f>IF(V82="",par!$D$19,IF(ISNUMBER(V82),V82,VLOOKUP(V82,par!$D$88:$E$92,2,FALSE)))</f>
        <v>Select from drop-down list or enter another numerical value</v>
      </c>
      <c r="X82" s="641">
        <f>par!Y152</f>
        <v>0</v>
      </c>
      <c r="Y82" s="767"/>
      <c r="Z82" s="285"/>
      <c r="AA82" s="249" t="str">
        <f>IF(Z82="",par!$D$19,IF(ISNUMBER(Z82),Z82,VLOOKUP(Z82,par!$D$88:$E$92,2,FALSE)))</f>
        <v>Select from drop-down list or enter another numerical value</v>
      </c>
      <c r="AB82" s="641">
        <f>par!AC152</f>
        <v>0</v>
      </c>
      <c r="AC82" s="767"/>
      <c r="AD82" s="285"/>
      <c r="AE82" s="249" t="str">
        <f>IF(AD82="",par!$D$19,IF(ISNUMBER(AD82),AD82,VLOOKUP(AD82,par!$D$88:$E$92,2,FALSE)))</f>
        <v>Select from drop-down list or enter another numerical value</v>
      </c>
      <c r="AF82" s="641">
        <f>par!AG152</f>
        <v>0</v>
      </c>
      <c r="AG82" s="767"/>
      <c r="AH82" s="285"/>
      <c r="AI82" s="249" t="str">
        <f>IF(AH82="",par!$D$19,IF(ISNUMBER(AH82),AH82,VLOOKUP(AH82,par!$D$88:$E$92,2,FALSE)))</f>
        <v>Select from drop-down list or enter another numerical value</v>
      </c>
      <c r="AJ82" s="641">
        <f>par!AK152</f>
        <v>0</v>
      </c>
      <c r="AK82" s="767"/>
      <c r="AL82" s="285"/>
      <c r="AM82" s="249" t="str">
        <f>IF(AL82="",par!$D$19,IF(ISNUMBER(AL82),AL82,VLOOKUP(AL82,par!$D$88:$E$92,2,FALSE)))</f>
        <v>Select from drop-down list or enter another numerical value</v>
      </c>
      <c r="AN82" s="641">
        <f>par!AO152</f>
        <v>0</v>
      </c>
      <c r="AO82" s="767"/>
      <c r="AP82" s="285"/>
      <c r="AQ82" s="249" t="str">
        <f>IF(AP82="",par!$D$19,IF(ISNUMBER(AP82),AP82,VLOOKUP(AP82,par!$D$88:$E$92,2,FALSE)))</f>
        <v>Select from drop-down list or enter another numerical value</v>
      </c>
      <c r="AR82" s="641">
        <f>par!AS152</f>
        <v>0</v>
      </c>
      <c r="AS82" s="767"/>
      <c r="AT82" s="285"/>
      <c r="AU82" s="249" t="str">
        <f>IF(AT82="",par!$D$19,IF(ISNUMBER(AT82),AT82,VLOOKUP(AT82,par!$D$88:$E$92,2,FALSE)))</f>
        <v>Select from drop-down list or enter another numerical value</v>
      </c>
      <c r="AV82" s="641">
        <f>par!AW152</f>
        <v>0</v>
      </c>
      <c r="AW82" s="767"/>
      <c r="AX82" s="285"/>
      <c r="AY82" s="249" t="str">
        <f>IF(AX82="",par!$D$19,IF(ISNUMBER(AX82),AX82,VLOOKUP(AX82,par!$D$88:$E$92,2,FALSE)))</f>
        <v>Select from drop-down list or enter another numerical value</v>
      </c>
      <c r="AZ82" s="641">
        <f>par!BA152</f>
        <v>0</v>
      </c>
      <c r="BA82" s="767"/>
      <c r="BB82" s="285"/>
      <c r="BC82" s="249" t="str">
        <f>IF(BB82="",par!$D$19,IF(ISNUMBER(BB82),BB82,VLOOKUP(BB82,par!$D$88:$E$92,2,FALSE)))</f>
        <v>Select from drop-down list or enter another numerical value</v>
      </c>
      <c r="BD82" s="641">
        <f>par!BE152</f>
        <v>0</v>
      </c>
      <c r="BE82" s="767"/>
      <c r="BF82" s="285"/>
      <c r="BG82" s="249" t="str">
        <f>IF(BF82="",par!$D$19,IF(ISNUMBER(BF82),BF82,VLOOKUP(BF82,par!$D$88:$E$92,2,FALSE)))</f>
        <v>Select from drop-down list or enter another numerical value</v>
      </c>
      <c r="BH82" s="641">
        <f>par!BI152</f>
        <v>0</v>
      </c>
      <c r="BI82" s="767"/>
      <c r="BJ82" s="285"/>
      <c r="BK82" s="249" t="str">
        <f>IF(BJ82="",par!$D$19,IF(ISNUMBER(BJ82),BJ82,VLOOKUP(BJ82,par!$D$88:$E$92,2,FALSE)))</f>
        <v>Select from drop-down list or enter another numerical value</v>
      </c>
      <c r="BL82" s="641">
        <f>par!BM152</f>
        <v>0</v>
      </c>
      <c r="BM82" s="767"/>
      <c r="BN82" s="285"/>
      <c r="BO82" s="249" t="str">
        <f>IF(BN82="",par!$D$19,IF(ISNUMBER(BN82),BN82,VLOOKUP(BN82,par!$D$88:$E$92,2,FALSE)))</f>
        <v>Select from drop-down list or enter another numerical value</v>
      </c>
      <c r="BP82" s="641">
        <f>par!BQ152</f>
        <v>0</v>
      </c>
      <c r="BQ82" s="767"/>
      <c r="BR82" s="285"/>
      <c r="BS82" s="249" t="str">
        <f>IF(BR82="",par!$D$19,IF(ISNUMBER(BR82),BR82,VLOOKUP(BR82,par!$D$88:$E$92,2,FALSE)))</f>
        <v>Select from drop-down list or enter another numerical value</v>
      </c>
      <c r="BT82" s="641">
        <f>par!BU152</f>
        <v>0</v>
      </c>
      <c r="BU82" s="767"/>
      <c r="BV82" s="285"/>
      <c r="BW82" s="249" t="str">
        <f>IF(BV82="",par!$D$19,IF(ISNUMBER(BV82),BV82,VLOOKUP(BV82,par!$D$88:$E$92,2,FALSE)))</f>
        <v>Select from drop-down list or enter another numerical value</v>
      </c>
      <c r="BX82" s="641">
        <f>par!BY152</f>
        <v>0</v>
      </c>
      <c r="BY82" s="767"/>
      <c r="BZ82" s="285"/>
      <c r="CA82" s="249" t="str">
        <f>IF(BZ82="",par!$D$19,IF(ISNUMBER(BZ82),BZ82,VLOOKUP(BZ82,par!$D$88:$E$92,2,FALSE)))</f>
        <v>Select from drop-down list or enter another numerical value</v>
      </c>
      <c r="CB82" s="641">
        <f>par!CC152</f>
        <v>0</v>
      </c>
      <c r="CC82" s="767"/>
      <c r="CD82" s="285"/>
      <c r="CE82" s="249" t="str">
        <f>IF(CD82="",par!$D$19,IF(ISNUMBER(CD82),CD82,VLOOKUP(CD82,par!$D$88:$E$92,2,FALSE)))</f>
        <v>Select from drop-down list or enter another numerical value</v>
      </c>
      <c r="CF82" s="641">
        <f>par!CG152</f>
        <v>0</v>
      </c>
      <c r="CG82" s="767"/>
      <c r="CH82" s="285"/>
      <c r="CI82" s="249" t="str">
        <f>IF(CH82="",par!$D$19,IF(ISNUMBER(CH82),CH82,VLOOKUP(CH82,par!$D$88:$E$92,2,FALSE)))</f>
        <v>Select from drop-down list or enter another numerical value</v>
      </c>
      <c r="CJ82" s="641">
        <f>par!CK152</f>
        <v>0</v>
      </c>
      <c r="CK82" s="767"/>
      <c r="CL82" s="285"/>
      <c r="CM82" s="249" t="str">
        <f>IF(CL82="",par!$D$19,IF(ISNUMBER(CL82),CL82,VLOOKUP(CL82,par!$D$88:$E$92,2,FALSE)))</f>
        <v>Select from drop-down list or enter another numerical value</v>
      </c>
      <c r="CN82" s="641">
        <f>par!CO152</f>
        <v>0</v>
      </c>
      <c r="CO82" s="767"/>
      <c r="CP82" s="285"/>
      <c r="CQ82" s="249" t="str">
        <f>IF(CP82="",par!$D$19,IF(ISNUMBER(CP82),CP82,VLOOKUP(CP82,par!$D$88:$E$92,2,FALSE)))</f>
        <v>Select from drop-down list or enter another numerical value</v>
      </c>
      <c r="CR82" s="641">
        <f>par!CS152</f>
        <v>0</v>
      </c>
      <c r="CS82" s="767"/>
      <c r="CT82" s="285"/>
      <c r="CU82" s="249" t="str">
        <f>IF(CT82="",par!$D$19,IF(ISNUMBER(CT82),CT82,VLOOKUP(CT82,par!$D$88:$E$92,2,FALSE)))</f>
        <v>Select from drop-down list or enter another numerical value</v>
      </c>
      <c r="CV82" s="641">
        <f>par!CW152</f>
        <v>0</v>
      </c>
      <c r="CW82" s="767"/>
      <c r="CX82" s="285"/>
      <c r="CY82" s="249" t="str">
        <f>IF(CX82="",par!$D$19,IF(ISNUMBER(CX82),CX82,VLOOKUP(CX82,par!$D$88:$E$92,2,FALSE)))</f>
        <v>Select from drop-down list or enter another numerical value</v>
      </c>
      <c r="CZ82" s="641">
        <f>par!DA152</f>
        <v>0</v>
      </c>
      <c r="DA82" s="767"/>
      <c r="DB82" s="285"/>
      <c r="DC82" s="249" t="str">
        <f>IF(DB82="",par!$D$19,IF(ISNUMBER(DB82),DB82,VLOOKUP(DB82,par!$D$88:$E$92,2,FALSE)))</f>
        <v>Select from drop-down list or enter another numerical value</v>
      </c>
      <c r="DD82" s="641">
        <f>par!DE152</f>
        <v>0</v>
      </c>
      <c r="DE82" s="767"/>
      <c r="DF82" s="285"/>
      <c r="DG82" s="249" t="str">
        <f>IF(DF82="",par!$D$19,IF(ISNUMBER(DF82),DF82,VLOOKUP(DF82,par!$D$88:$E$92,2,FALSE)))</f>
        <v>Select from drop-down list or enter another numerical value</v>
      </c>
      <c r="DH82" s="641">
        <f>par!DI152</f>
        <v>0</v>
      </c>
      <c r="DI82" s="767"/>
      <c r="DJ82" s="285"/>
      <c r="DK82" s="249" t="str">
        <f>IF(DJ82="",par!$D$19,IF(ISNUMBER(DJ82),DJ82,VLOOKUP(DJ82,par!$D$88:$E$92,2,FALSE)))</f>
        <v>Select from drop-down list or enter another numerical value</v>
      </c>
      <c r="DL82" s="641">
        <f>par!DM152</f>
        <v>0</v>
      </c>
      <c r="DM82" s="767"/>
      <c r="DN82" s="285"/>
      <c r="DO82" s="249" t="str">
        <f>IF(DN82="",par!$D$19,IF(ISNUMBER(DN82),DN82,VLOOKUP(DN82,par!$D$88:$E$92,2,FALSE)))</f>
        <v>Select from drop-down list or enter another numerical value</v>
      </c>
      <c r="DP82" s="641">
        <f>par!DQ152</f>
        <v>0</v>
      </c>
      <c r="DQ82" s="767"/>
      <c r="DR82" s="285"/>
      <c r="DS82" s="249" t="str">
        <f>IF(DR82="",par!$D$19,IF(ISNUMBER(DR82),DR82,VLOOKUP(DR82,par!$D$88:$E$92,2,FALSE)))</f>
        <v>Select from drop-down list or enter another numerical value</v>
      </c>
      <c r="DT82" s="641">
        <f>par!DU152</f>
        <v>0</v>
      </c>
      <c r="DU82" s="767"/>
      <c r="DV82" s="285"/>
      <c r="DW82" s="249" t="str">
        <f>IF(DV82="",par!$D$19,IF(ISNUMBER(DV82),DV82,VLOOKUP(DV82,par!$D$88:$E$92,2,FALSE)))</f>
        <v>Select from drop-down list or enter another numerical value</v>
      </c>
      <c r="DX82" s="641">
        <f>par!DY152</f>
        <v>0</v>
      </c>
      <c r="DY82" s="767"/>
      <c r="DZ82" s="285"/>
      <c r="EA82" s="249" t="str">
        <f>IF(DZ82="",par!$D$19,IF(ISNUMBER(DZ82),DZ82,VLOOKUP(DZ82,par!$D$88:$E$92,2,FALSE)))</f>
        <v>Select from drop-down list or enter another numerical value</v>
      </c>
      <c r="EB82" s="641">
        <f>par!EC152</f>
        <v>0</v>
      </c>
      <c r="EC82" s="767"/>
      <c r="ED82" s="285"/>
      <c r="EE82" s="249" t="str">
        <f>IF(ED82="",par!$D$19,IF(ISNUMBER(ED82),ED82,VLOOKUP(ED82,par!$D$88:$E$92,2,FALSE)))</f>
        <v>Select from drop-down list or enter another numerical value</v>
      </c>
      <c r="EF82" s="641">
        <f>par!EG152</f>
        <v>0</v>
      </c>
      <c r="EG82" s="767"/>
      <c r="EH82" s="285"/>
      <c r="EI82" s="249" t="str">
        <f>IF(EH82="",par!$D$19,IF(ISNUMBER(EH82),EH82,VLOOKUP(EH82,par!$D$88:$E$92,2,FALSE)))</f>
        <v>Select from drop-down list or enter another numerical value</v>
      </c>
      <c r="EJ82" s="641">
        <f>par!EK152</f>
        <v>0</v>
      </c>
      <c r="EK82" s="767"/>
      <c r="EL82" s="285"/>
      <c r="EM82" s="249" t="str">
        <f>IF(EL82="",par!$D$19,IF(ISNUMBER(EL82),EL82,VLOOKUP(EL82,par!$D$88:$E$92,2,FALSE)))</f>
        <v>Select from drop-down list or enter another numerical value</v>
      </c>
      <c r="EN82" s="641">
        <f>par!EO152</f>
        <v>0</v>
      </c>
      <c r="EO82" s="767"/>
      <c r="EP82" s="285"/>
      <c r="EQ82" s="249" t="str">
        <f>IF(EP82="",par!$D$19,IF(ISNUMBER(EP82),EP82,VLOOKUP(EP82,par!$D$88:$E$92,2,FALSE)))</f>
        <v>Select from drop-down list or enter another numerical value</v>
      </c>
      <c r="ER82" s="641">
        <f>par!ES152</f>
        <v>0</v>
      </c>
      <c r="ES82" s="767"/>
      <c r="ET82" s="285"/>
      <c r="EU82" s="249" t="str">
        <f>IF(ET82="",par!$D$19,IF(ISNUMBER(ET82),ET82,VLOOKUP(ET82,par!$D$88:$E$92,2,FALSE)))</f>
        <v>Select from drop-down list or enter another numerical value</v>
      </c>
      <c r="EV82" s="641">
        <f>par!EW152</f>
        <v>0</v>
      </c>
      <c r="EW82" s="767"/>
      <c r="EX82" s="285"/>
      <c r="EY82" s="249" t="str">
        <f>IF(EX82="",par!$D$19,IF(ISNUMBER(EX82),EX82,VLOOKUP(EX82,par!$D$88:$E$92,2,FALSE)))</f>
        <v>Select from drop-down list or enter another numerical value</v>
      </c>
      <c r="EZ82" s="641">
        <f>par!FA152</f>
        <v>0</v>
      </c>
      <c r="FA82" s="767"/>
      <c r="FB82" s="285"/>
      <c r="FC82" s="249" t="str">
        <f>IF(FB82="",par!$D$19,IF(ISNUMBER(FB82),FB82,VLOOKUP(FB82,par!$D$88:$E$92,2,FALSE)))</f>
        <v>Select from drop-down list or enter another numerical value</v>
      </c>
      <c r="FD82" s="641">
        <f>par!FE152</f>
        <v>0</v>
      </c>
      <c r="FE82" s="767"/>
      <c r="FF82" s="285"/>
      <c r="FG82" s="249" t="str">
        <f>IF(FF82="",par!$D$19,IF(ISNUMBER(FF82),FF82,VLOOKUP(FF82,par!$D$88:$E$92,2,FALSE)))</f>
        <v>Select from drop-down list or enter another numerical value</v>
      </c>
      <c r="FH82" s="641">
        <f>par!FI152</f>
        <v>0</v>
      </c>
      <c r="FI82" s="767"/>
      <c r="FJ82" s="285"/>
      <c r="FK82" s="249" t="str">
        <f>IF(FJ82="",par!$D$19,IF(ISNUMBER(FJ82),FJ82,VLOOKUP(FJ82,par!$D$88:$E$92,2,FALSE)))</f>
        <v>Select from drop-down list or enter another numerical value</v>
      </c>
      <c r="FL82" s="641">
        <f>par!FM152</f>
        <v>0</v>
      </c>
      <c r="FM82" s="767"/>
      <c r="FN82" s="285"/>
      <c r="FO82" s="249" t="str">
        <f>IF(FN82="",par!$D$19,IF(ISNUMBER(FN82),FN82,VLOOKUP(FN82,par!$D$88:$E$92,2,FALSE)))</f>
        <v>Select from drop-down list or enter another numerical value</v>
      </c>
      <c r="FP82" s="641">
        <f>par!FQ152</f>
        <v>0</v>
      </c>
      <c r="FQ82" s="767"/>
      <c r="FR82" s="285"/>
      <c r="FS82" s="249" t="str">
        <f>IF(FR82="",par!$D$19,IF(ISNUMBER(FR82),FR82,VLOOKUP(FR82,par!$D$88:$E$92,2,FALSE)))</f>
        <v>Select from drop-down list or enter another numerical value</v>
      </c>
      <c r="FT82" s="641">
        <f>par!FU152</f>
        <v>0</v>
      </c>
      <c r="FU82" s="767"/>
      <c r="FV82" s="285"/>
      <c r="FW82" s="249" t="str">
        <f>IF(FV82="",par!$D$19,IF(ISNUMBER(FV82),FV82,VLOOKUP(FV82,par!$D$88:$E$92,2,FALSE)))</f>
        <v>Select from drop-down list or enter another numerical value</v>
      </c>
      <c r="FX82" s="641">
        <f>par!FY152</f>
        <v>0</v>
      </c>
      <c r="FY82" s="767"/>
      <c r="FZ82" s="285"/>
      <c r="GA82" s="249" t="str">
        <f>IF(FZ82="",par!$D$19,IF(ISNUMBER(FZ82),FZ82,VLOOKUP(FZ82,par!$D$88:$E$92,2,FALSE)))</f>
        <v>Select from drop-down list or enter another numerical value</v>
      </c>
      <c r="GB82" s="641">
        <f>par!GC152</f>
        <v>0</v>
      </c>
      <c r="GC82" s="767"/>
      <c r="GD82" s="285"/>
      <c r="GE82" s="249" t="str">
        <f>IF(GD82="",par!$D$19,IF(ISNUMBER(GD82),GD82,VLOOKUP(GD82,par!$D$88:$E$92,2,FALSE)))</f>
        <v>Select from drop-down list or enter another numerical value</v>
      </c>
      <c r="GF82" s="641">
        <f>par!GG152</f>
        <v>0</v>
      </c>
      <c r="GG82" s="767"/>
      <c r="GH82" s="285"/>
      <c r="GI82" s="249" t="str">
        <f>IF(GH82="",par!$D$19,IF(ISNUMBER(GH82),GH82,VLOOKUP(GH82,par!$D$88:$E$92,2,FALSE)))</f>
        <v>Select from drop-down list or enter another numerical value</v>
      </c>
      <c r="GJ82" s="641">
        <f>par!GK152</f>
        <v>0</v>
      </c>
      <c r="GK82" s="767"/>
      <c r="GL82" s="285"/>
      <c r="GM82" s="249" t="str">
        <f>IF(GL82="",par!$D$19,IF(ISNUMBER(GL82),GL82,VLOOKUP(GL82,par!$D$88:$E$92,2,FALSE)))</f>
        <v>Select from drop-down list or enter another numerical value</v>
      </c>
      <c r="GN82" s="641">
        <f>par!GO152</f>
        <v>0</v>
      </c>
      <c r="GO82" s="767"/>
      <c r="GP82" s="285"/>
      <c r="GQ82" s="249" t="str">
        <f>IF(GP82="",par!$D$19,IF(ISNUMBER(GP82),GP82,VLOOKUP(GP82,par!$D$88:$E$92,2,FALSE)))</f>
        <v>Select from drop-down list or enter another numerical value</v>
      </c>
      <c r="GR82" s="641">
        <f>par!GS152</f>
        <v>0</v>
      </c>
      <c r="GS82" s="767"/>
      <c r="GT82" s="285"/>
      <c r="GU82" s="249" t="str">
        <f>IF(GT82="",par!$D$19,IF(ISNUMBER(GT82),GT82,VLOOKUP(GT82,par!$D$88:$E$92,2,FALSE)))</f>
        <v>Select from drop-down list or enter another numerical value</v>
      </c>
      <c r="GV82" s="641">
        <f>par!GW152</f>
        <v>0</v>
      </c>
      <c r="GW82" s="767"/>
      <c r="GX82" s="285"/>
      <c r="GY82" s="249" t="str">
        <f>IF(GX82="",par!$D$19,IF(ISNUMBER(GX82),GX82,VLOOKUP(GX82,par!$D$88:$E$92,2,FALSE)))</f>
        <v>Select from drop-down list or enter another numerical value</v>
      </c>
      <c r="GZ82" s="641">
        <f>par!HA152</f>
        <v>0</v>
      </c>
      <c r="HA82" s="767"/>
      <c r="HB82" s="285"/>
      <c r="HC82" s="249" t="str">
        <f>IF(HB82="",par!$D$19,IF(ISNUMBER(HB82),HB82,VLOOKUP(HB82,par!$D$88:$E$92,2,FALSE)))</f>
        <v>Select from drop-down list or enter another numerical value</v>
      </c>
      <c r="HD82" s="641">
        <f>par!HE152</f>
        <v>0</v>
      </c>
      <c r="HE82" s="767"/>
      <c r="HF82" s="285"/>
      <c r="HG82" s="249" t="str">
        <f>IF(HF82="",par!$D$19,IF(ISNUMBER(HF82),HF82,VLOOKUP(HF82,par!$D$88:$E$92,2,FALSE)))</f>
        <v>Select from drop-down list or enter another numerical value</v>
      </c>
      <c r="HH82" s="641">
        <f>par!HI152</f>
        <v>0</v>
      </c>
      <c r="HI82" s="767"/>
      <c r="HJ82" s="285"/>
      <c r="HK82" s="249" t="str">
        <f>IF(HJ82="",par!$D$19,IF(ISNUMBER(HJ82),HJ82,VLOOKUP(HJ82,par!$D$88:$E$92,2,FALSE)))</f>
        <v>Select from drop-down list or enter another numerical value</v>
      </c>
      <c r="HL82" s="641">
        <f>par!HM152</f>
        <v>0</v>
      </c>
      <c r="HM82" s="767"/>
      <c r="HN82" s="285"/>
      <c r="HO82" s="249" t="str">
        <f>IF(HN82="",par!$D$19,IF(ISNUMBER(HN82),HN82,VLOOKUP(HN82,par!$D$88:$E$92,2,FALSE)))</f>
        <v>Select from drop-down list or enter another numerical value</v>
      </c>
      <c r="HP82" s="641">
        <f>par!HQ152</f>
        <v>0</v>
      </c>
      <c r="HQ82" s="767"/>
      <c r="HR82" s="285"/>
      <c r="HS82" s="249" t="str">
        <f>IF(HR82="",par!$D$19,IF(ISNUMBER(HR82),HR82,VLOOKUP(HR82,par!$D$88:$E$92,2,FALSE)))</f>
        <v>Select from drop-down list or enter another numerical value</v>
      </c>
      <c r="HT82" s="641">
        <f>par!HU152</f>
        <v>0</v>
      </c>
      <c r="HU82" s="767"/>
      <c r="HV82" s="285"/>
      <c r="HW82" s="249" t="str">
        <f>IF(HV82="",par!$D$19,IF(ISNUMBER(HV82),HV82,VLOOKUP(HV82,par!$D$88:$E$92,2,FALSE)))</f>
        <v>Select from drop-down list or enter another numerical value</v>
      </c>
      <c r="HX82" s="641">
        <f>par!HY152</f>
        <v>0</v>
      </c>
      <c r="HY82" s="767"/>
      <c r="HZ82" s="285"/>
      <c r="IA82" s="249" t="str">
        <f>IF(HZ82="",par!$D$19,IF(ISNUMBER(HZ82),HZ82,VLOOKUP(HZ82,par!$D$88:$E$92,2,FALSE)))</f>
        <v>Select from drop-down list or enter another numerical value</v>
      </c>
      <c r="IB82" s="641">
        <f>par!IC152</f>
        <v>0</v>
      </c>
      <c r="IC82" s="767"/>
      <c r="ID82" s="285"/>
      <c r="IE82" s="249" t="str">
        <f>IF(ID82="",par!$D$19,IF(ISNUMBER(ID82),ID82,VLOOKUP(ID82,par!$D$88:$E$92,2,FALSE)))</f>
        <v>Select from drop-down list or enter another numerical value</v>
      </c>
      <c r="IF82" s="641">
        <f>par!IG152</f>
        <v>0</v>
      </c>
      <c r="IG82" s="767"/>
      <c r="IH82" s="285"/>
      <c r="II82" s="249" t="str">
        <f>IF(IH82="",par!$D$19,IF(ISNUMBER(IH82),IH82,VLOOKUP(IH82,par!$D$88:$E$92,2,FALSE)))</f>
        <v>Select from drop-down list or enter another numerical value</v>
      </c>
      <c r="IJ82" s="641">
        <f>par!IK152</f>
        <v>0</v>
      </c>
      <c r="IK82" s="767"/>
      <c r="IL82" s="285"/>
      <c r="IM82" s="249" t="str">
        <f>IF(IL82="",par!$D$19,IF(ISNUMBER(IL82),IL82,VLOOKUP(IL82,par!$D$88:$E$92,2,FALSE)))</f>
        <v>Select from drop-down list or enter another numerical value</v>
      </c>
      <c r="IN82" s="641">
        <f>par!IO152</f>
        <v>0</v>
      </c>
      <c r="IO82" s="767"/>
      <c r="IP82" s="285"/>
      <c r="IQ82" s="249" t="str">
        <f>IF(IP82="",par!$D$19,IF(ISNUMBER(IP82),IP82,VLOOKUP(IP82,par!$D$88:$E$92,2,FALSE)))</f>
        <v>Select from drop-down list or enter another numerical value</v>
      </c>
      <c r="IR82" s="641">
        <f>par!IS152</f>
        <v>0</v>
      </c>
      <c r="IS82" s="767"/>
      <c r="IT82" s="285"/>
      <c r="IU82" s="249" t="str">
        <f>IF(IT82="",par!$D$19,IF(ISNUMBER(IT82),IT82,VLOOKUP(IT82,par!$D$88:$E$92,2,FALSE)))</f>
        <v>Select from drop-down list or enter another numerical value</v>
      </c>
      <c r="IV82" s="641" t="e">
        <f>par!#REF!</f>
        <v>#REF!</v>
      </c>
      <c r="IW82" s="767"/>
      <c r="IX82" s="285"/>
      <c r="IY82" s="249" t="str">
        <f>IF(IX82="",par!$D$19,IF(ISNUMBER(IX82),IX82,VLOOKUP(IX82,par!$D$88:$E$92,2,FALSE)))</f>
        <v>Select from drop-down list or enter another numerical value</v>
      </c>
    </row>
    <row r="83" spans="6:259" ht="30.15" hidden="1" customHeight="1" x14ac:dyDescent="0.35">
      <c r="G83" s="430"/>
      <c r="H83" s="641">
        <f>par!I153</f>
        <v>0</v>
      </c>
      <c r="I83" s="767"/>
      <c r="J83" s="165"/>
      <c r="K83" s="249" t="str">
        <f>IF(J83="",par!$D$19,IF(ISNUMBER(J83),J83,VLOOKUP(J83,par!$D$88:$E$92,2,FALSE)))</f>
        <v>Select from drop-down list or enter another numerical value</v>
      </c>
      <c r="L83" s="641">
        <f>par!M153</f>
        <v>0</v>
      </c>
      <c r="M83" s="767"/>
      <c r="N83" s="165"/>
      <c r="O83" s="249" t="str">
        <f>IF(N83="",par!$D$19,IF(ISNUMBER(N83),N83,VLOOKUP(N83,par!$D$88:$E$92,2,FALSE)))</f>
        <v>Select from drop-down list or enter another numerical value</v>
      </c>
      <c r="P83" s="641">
        <f>par!Q153</f>
        <v>0</v>
      </c>
      <c r="Q83" s="767"/>
      <c r="R83" s="165"/>
      <c r="S83" s="249" t="str">
        <f>IF(R83="",par!$D$19,IF(ISNUMBER(R83),R83,VLOOKUP(R83,par!$D$88:$E$92,2,FALSE)))</f>
        <v>Select from drop-down list or enter another numerical value</v>
      </c>
      <c r="T83" s="641">
        <f>par!U153</f>
        <v>0</v>
      </c>
      <c r="U83" s="767"/>
      <c r="V83" s="165"/>
      <c r="W83" s="249" t="str">
        <f>IF(V83="",par!$D$19,IF(ISNUMBER(V83),V83,VLOOKUP(V83,par!$D$88:$E$92,2,FALSE)))</f>
        <v>Select from drop-down list or enter another numerical value</v>
      </c>
      <c r="X83" s="641">
        <f>par!Y153</f>
        <v>0</v>
      </c>
      <c r="Y83" s="767"/>
      <c r="Z83" s="165"/>
      <c r="AA83" s="249" t="str">
        <f>IF(Z83="",par!$D$19,IF(ISNUMBER(Z83),Z83,VLOOKUP(Z83,par!$D$88:$E$92,2,FALSE)))</f>
        <v>Select from drop-down list or enter another numerical value</v>
      </c>
      <c r="AB83" s="641">
        <f>par!AC153</f>
        <v>0</v>
      </c>
      <c r="AC83" s="767"/>
      <c r="AD83" s="165"/>
      <c r="AE83" s="249" t="str">
        <f>IF(AD83="",par!$D$19,IF(ISNUMBER(AD83),AD83,VLOOKUP(AD83,par!$D$88:$E$92,2,FALSE)))</f>
        <v>Select from drop-down list or enter another numerical value</v>
      </c>
      <c r="AF83" s="641">
        <f>par!AG153</f>
        <v>0</v>
      </c>
      <c r="AG83" s="767"/>
      <c r="AH83" s="165"/>
      <c r="AI83" s="249" t="str">
        <f>IF(AH83="",par!$D$19,IF(ISNUMBER(AH83),AH83,VLOOKUP(AH83,par!$D$88:$E$92,2,FALSE)))</f>
        <v>Select from drop-down list or enter another numerical value</v>
      </c>
      <c r="AJ83" s="641">
        <f>par!AK153</f>
        <v>0</v>
      </c>
      <c r="AK83" s="767"/>
      <c r="AL83" s="165"/>
      <c r="AM83" s="249" t="str">
        <f>IF(AL83="",par!$D$19,IF(ISNUMBER(AL83),AL83,VLOOKUP(AL83,par!$D$88:$E$92,2,FALSE)))</f>
        <v>Select from drop-down list or enter another numerical value</v>
      </c>
      <c r="AN83" s="641">
        <f>par!AO153</f>
        <v>0</v>
      </c>
      <c r="AO83" s="767"/>
      <c r="AP83" s="165"/>
      <c r="AQ83" s="249" t="str">
        <f>IF(AP83="",par!$D$19,IF(ISNUMBER(AP83),AP83,VLOOKUP(AP83,par!$D$88:$E$92,2,FALSE)))</f>
        <v>Select from drop-down list or enter another numerical value</v>
      </c>
      <c r="AR83" s="641">
        <f>par!AS153</f>
        <v>0</v>
      </c>
      <c r="AS83" s="767"/>
      <c r="AT83" s="165"/>
      <c r="AU83" s="249" t="str">
        <f>IF(AT83="",par!$D$19,IF(ISNUMBER(AT83),AT83,VLOOKUP(AT83,par!$D$88:$E$92,2,FALSE)))</f>
        <v>Select from drop-down list or enter another numerical value</v>
      </c>
      <c r="AV83" s="641">
        <f>par!AW153</f>
        <v>0</v>
      </c>
      <c r="AW83" s="767"/>
      <c r="AX83" s="165"/>
      <c r="AY83" s="249" t="str">
        <f>IF(AX83="",par!$D$19,IF(ISNUMBER(AX83),AX83,VLOOKUP(AX83,par!$D$88:$E$92,2,FALSE)))</f>
        <v>Select from drop-down list or enter another numerical value</v>
      </c>
      <c r="AZ83" s="641">
        <f>par!BA153</f>
        <v>0</v>
      </c>
      <c r="BA83" s="767"/>
      <c r="BB83" s="165"/>
      <c r="BC83" s="249" t="str">
        <f>IF(BB83="",par!$D$19,IF(ISNUMBER(BB83),BB83,VLOOKUP(BB83,par!$D$88:$E$92,2,FALSE)))</f>
        <v>Select from drop-down list or enter another numerical value</v>
      </c>
      <c r="BD83" s="641">
        <f>par!BE153</f>
        <v>0</v>
      </c>
      <c r="BE83" s="767"/>
      <c r="BF83" s="165"/>
      <c r="BG83" s="249" t="str">
        <f>IF(BF83="",par!$D$19,IF(ISNUMBER(BF83),BF83,VLOOKUP(BF83,par!$D$88:$E$92,2,FALSE)))</f>
        <v>Select from drop-down list or enter another numerical value</v>
      </c>
      <c r="BH83" s="641">
        <f>par!BI153</f>
        <v>0</v>
      </c>
      <c r="BI83" s="767"/>
      <c r="BJ83" s="165"/>
      <c r="BK83" s="249" t="str">
        <f>IF(BJ83="",par!$D$19,IF(ISNUMBER(BJ83),BJ83,VLOOKUP(BJ83,par!$D$88:$E$92,2,FALSE)))</f>
        <v>Select from drop-down list or enter another numerical value</v>
      </c>
      <c r="BL83" s="641">
        <f>par!BM153</f>
        <v>0</v>
      </c>
      <c r="BM83" s="767"/>
      <c r="BN83" s="165"/>
      <c r="BO83" s="249" t="str">
        <f>IF(BN83="",par!$D$19,IF(ISNUMBER(BN83),BN83,VLOOKUP(BN83,par!$D$88:$E$92,2,FALSE)))</f>
        <v>Select from drop-down list or enter another numerical value</v>
      </c>
      <c r="BP83" s="641">
        <f>par!BQ153</f>
        <v>0</v>
      </c>
      <c r="BQ83" s="767"/>
      <c r="BR83" s="165"/>
      <c r="BS83" s="249" t="str">
        <f>IF(BR83="",par!$D$19,IF(ISNUMBER(BR83),BR83,VLOOKUP(BR83,par!$D$88:$E$92,2,FALSE)))</f>
        <v>Select from drop-down list or enter another numerical value</v>
      </c>
      <c r="BT83" s="641">
        <f>par!BU153</f>
        <v>0</v>
      </c>
      <c r="BU83" s="767"/>
      <c r="BV83" s="165"/>
      <c r="BW83" s="249" t="str">
        <f>IF(BV83="",par!$D$19,IF(ISNUMBER(BV83),BV83,VLOOKUP(BV83,par!$D$88:$E$92,2,FALSE)))</f>
        <v>Select from drop-down list or enter another numerical value</v>
      </c>
      <c r="BX83" s="641">
        <f>par!BY153</f>
        <v>0</v>
      </c>
      <c r="BY83" s="767"/>
      <c r="BZ83" s="165"/>
      <c r="CA83" s="249" t="str">
        <f>IF(BZ83="",par!$D$19,IF(ISNUMBER(BZ83),BZ83,VLOOKUP(BZ83,par!$D$88:$E$92,2,FALSE)))</f>
        <v>Select from drop-down list or enter another numerical value</v>
      </c>
      <c r="CB83" s="641">
        <f>par!CC153</f>
        <v>0</v>
      </c>
      <c r="CC83" s="767"/>
      <c r="CD83" s="165"/>
      <c r="CE83" s="249" t="str">
        <f>IF(CD83="",par!$D$19,IF(ISNUMBER(CD83),CD83,VLOOKUP(CD83,par!$D$88:$E$92,2,FALSE)))</f>
        <v>Select from drop-down list or enter another numerical value</v>
      </c>
      <c r="CF83" s="641">
        <f>par!CG153</f>
        <v>0</v>
      </c>
      <c r="CG83" s="767"/>
      <c r="CH83" s="165"/>
      <c r="CI83" s="249" t="str">
        <f>IF(CH83="",par!$D$19,IF(ISNUMBER(CH83),CH83,VLOOKUP(CH83,par!$D$88:$E$92,2,FALSE)))</f>
        <v>Select from drop-down list or enter another numerical value</v>
      </c>
      <c r="CJ83" s="641">
        <f>par!CK153</f>
        <v>0</v>
      </c>
      <c r="CK83" s="767"/>
      <c r="CL83" s="165"/>
      <c r="CM83" s="249" t="str">
        <f>IF(CL83="",par!$D$19,IF(ISNUMBER(CL83),CL83,VLOOKUP(CL83,par!$D$88:$E$92,2,FALSE)))</f>
        <v>Select from drop-down list or enter another numerical value</v>
      </c>
      <c r="CN83" s="641">
        <f>par!CO153</f>
        <v>0</v>
      </c>
      <c r="CO83" s="767"/>
      <c r="CP83" s="165"/>
      <c r="CQ83" s="249" t="str">
        <f>IF(CP83="",par!$D$19,IF(ISNUMBER(CP83),CP83,VLOOKUP(CP83,par!$D$88:$E$92,2,FALSE)))</f>
        <v>Select from drop-down list or enter another numerical value</v>
      </c>
      <c r="CR83" s="641">
        <f>par!CS153</f>
        <v>0</v>
      </c>
      <c r="CS83" s="767"/>
      <c r="CT83" s="165"/>
      <c r="CU83" s="249" t="str">
        <f>IF(CT83="",par!$D$19,IF(ISNUMBER(CT83),CT83,VLOOKUP(CT83,par!$D$88:$E$92,2,FALSE)))</f>
        <v>Select from drop-down list or enter another numerical value</v>
      </c>
      <c r="CV83" s="641">
        <f>par!CW153</f>
        <v>0</v>
      </c>
      <c r="CW83" s="767"/>
      <c r="CX83" s="165"/>
      <c r="CY83" s="249" t="str">
        <f>IF(CX83="",par!$D$19,IF(ISNUMBER(CX83),CX83,VLOOKUP(CX83,par!$D$88:$E$92,2,FALSE)))</f>
        <v>Select from drop-down list or enter another numerical value</v>
      </c>
      <c r="CZ83" s="641">
        <f>par!DA153</f>
        <v>0</v>
      </c>
      <c r="DA83" s="767"/>
      <c r="DB83" s="165"/>
      <c r="DC83" s="249" t="str">
        <f>IF(DB83="",par!$D$19,IF(ISNUMBER(DB83),DB83,VLOOKUP(DB83,par!$D$88:$E$92,2,FALSE)))</f>
        <v>Select from drop-down list or enter another numerical value</v>
      </c>
      <c r="DD83" s="641">
        <f>par!DE153</f>
        <v>0</v>
      </c>
      <c r="DE83" s="767"/>
      <c r="DF83" s="165"/>
      <c r="DG83" s="249" t="str">
        <f>IF(DF83="",par!$D$19,IF(ISNUMBER(DF83),DF83,VLOOKUP(DF83,par!$D$88:$E$92,2,FALSE)))</f>
        <v>Select from drop-down list or enter another numerical value</v>
      </c>
      <c r="DH83" s="641">
        <f>par!DI153</f>
        <v>0</v>
      </c>
      <c r="DI83" s="767"/>
      <c r="DJ83" s="165"/>
      <c r="DK83" s="249" t="str">
        <f>IF(DJ83="",par!$D$19,IF(ISNUMBER(DJ83),DJ83,VLOOKUP(DJ83,par!$D$88:$E$92,2,FALSE)))</f>
        <v>Select from drop-down list or enter another numerical value</v>
      </c>
      <c r="DL83" s="641">
        <f>par!DM153</f>
        <v>0</v>
      </c>
      <c r="DM83" s="767"/>
      <c r="DN83" s="165"/>
      <c r="DO83" s="249" t="str">
        <f>IF(DN83="",par!$D$19,IF(ISNUMBER(DN83),DN83,VLOOKUP(DN83,par!$D$88:$E$92,2,FALSE)))</f>
        <v>Select from drop-down list or enter another numerical value</v>
      </c>
      <c r="DP83" s="641">
        <f>par!DQ153</f>
        <v>0</v>
      </c>
      <c r="DQ83" s="767"/>
      <c r="DR83" s="165"/>
      <c r="DS83" s="249" t="str">
        <f>IF(DR83="",par!$D$19,IF(ISNUMBER(DR83),DR83,VLOOKUP(DR83,par!$D$88:$E$92,2,FALSE)))</f>
        <v>Select from drop-down list or enter another numerical value</v>
      </c>
      <c r="DT83" s="641">
        <f>par!DU153</f>
        <v>0</v>
      </c>
      <c r="DU83" s="767"/>
      <c r="DV83" s="165"/>
      <c r="DW83" s="249" t="str">
        <f>IF(DV83="",par!$D$19,IF(ISNUMBER(DV83),DV83,VLOOKUP(DV83,par!$D$88:$E$92,2,FALSE)))</f>
        <v>Select from drop-down list or enter another numerical value</v>
      </c>
      <c r="DX83" s="641">
        <f>par!DY153</f>
        <v>0</v>
      </c>
      <c r="DY83" s="767"/>
      <c r="DZ83" s="165"/>
      <c r="EA83" s="249" t="str">
        <f>IF(DZ83="",par!$D$19,IF(ISNUMBER(DZ83),DZ83,VLOOKUP(DZ83,par!$D$88:$E$92,2,FALSE)))</f>
        <v>Select from drop-down list or enter another numerical value</v>
      </c>
      <c r="EB83" s="641">
        <f>par!EC153</f>
        <v>0</v>
      </c>
      <c r="EC83" s="767"/>
      <c r="ED83" s="165"/>
      <c r="EE83" s="249" t="str">
        <f>IF(ED83="",par!$D$19,IF(ISNUMBER(ED83),ED83,VLOOKUP(ED83,par!$D$88:$E$92,2,FALSE)))</f>
        <v>Select from drop-down list or enter another numerical value</v>
      </c>
      <c r="EF83" s="641">
        <f>par!EG153</f>
        <v>0</v>
      </c>
      <c r="EG83" s="767"/>
      <c r="EH83" s="165"/>
      <c r="EI83" s="249" t="str">
        <f>IF(EH83="",par!$D$19,IF(ISNUMBER(EH83),EH83,VLOOKUP(EH83,par!$D$88:$E$92,2,FALSE)))</f>
        <v>Select from drop-down list or enter another numerical value</v>
      </c>
      <c r="EJ83" s="641">
        <f>par!EK153</f>
        <v>0</v>
      </c>
      <c r="EK83" s="767"/>
      <c r="EL83" s="165"/>
      <c r="EM83" s="249" t="str">
        <f>IF(EL83="",par!$D$19,IF(ISNUMBER(EL83),EL83,VLOOKUP(EL83,par!$D$88:$E$92,2,FALSE)))</f>
        <v>Select from drop-down list or enter another numerical value</v>
      </c>
      <c r="EN83" s="641">
        <f>par!EO153</f>
        <v>0</v>
      </c>
      <c r="EO83" s="767"/>
      <c r="EP83" s="165"/>
      <c r="EQ83" s="249" t="str">
        <f>IF(EP83="",par!$D$19,IF(ISNUMBER(EP83),EP83,VLOOKUP(EP83,par!$D$88:$E$92,2,FALSE)))</f>
        <v>Select from drop-down list or enter another numerical value</v>
      </c>
      <c r="ER83" s="641">
        <f>par!ES153</f>
        <v>0</v>
      </c>
      <c r="ES83" s="767"/>
      <c r="ET83" s="165"/>
      <c r="EU83" s="249" t="str">
        <f>IF(ET83="",par!$D$19,IF(ISNUMBER(ET83),ET83,VLOOKUP(ET83,par!$D$88:$E$92,2,FALSE)))</f>
        <v>Select from drop-down list or enter another numerical value</v>
      </c>
      <c r="EV83" s="641">
        <f>par!EW153</f>
        <v>0</v>
      </c>
      <c r="EW83" s="767"/>
      <c r="EX83" s="165"/>
      <c r="EY83" s="249" t="str">
        <f>IF(EX83="",par!$D$19,IF(ISNUMBER(EX83),EX83,VLOOKUP(EX83,par!$D$88:$E$92,2,FALSE)))</f>
        <v>Select from drop-down list or enter another numerical value</v>
      </c>
      <c r="EZ83" s="641">
        <f>par!FA153</f>
        <v>0</v>
      </c>
      <c r="FA83" s="767"/>
      <c r="FB83" s="165"/>
      <c r="FC83" s="249" t="str">
        <f>IF(FB83="",par!$D$19,IF(ISNUMBER(FB83),FB83,VLOOKUP(FB83,par!$D$88:$E$92,2,FALSE)))</f>
        <v>Select from drop-down list or enter another numerical value</v>
      </c>
      <c r="FD83" s="641">
        <f>par!FE153</f>
        <v>0</v>
      </c>
      <c r="FE83" s="767"/>
      <c r="FF83" s="165"/>
      <c r="FG83" s="249" t="str">
        <f>IF(FF83="",par!$D$19,IF(ISNUMBER(FF83),FF83,VLOOKUP(FF83,par!$D$88:$E$92,2,FALSE)))</f>
        <v>Select from drop-down list or enter another numerical value</v>
      </c>
      <c r="FH83" s="641">
        <f>par!FI153</f>
        <v>0</v>
      </c>
      <c r="FI83" s="767"/>
      <c r="FJ83" s="165"/>
      <c r="FK83" s="249" t="str">
        <f>IF(FJ83="",par!$D$19,IF(ISNUMBER(FJ83),FJ83,VLOOKUP(FJ83,par!$D$88:$E$92,2,FALSE)))</f>
        <v>Select from drop-down list or enter another numerical value</v>
      </c>
      <c r="FL83" s="641">
        <f>par!FM153</f>
        <v>0</v>
      </c>
      <c r="FM83" s="767"/>
      <c r="FN83" s="165"/>
      <c r="FO83" s="249" t="str">
        <f>IF(FN83="",par!$D$19,IF(ISNUMBER(FN83),FN83,VLOOKUP(FN83,par!$D$88:$E$92,2,FALSE)))</f>
        <v>Select from drop-down list or enter another numerical value</v>
      </c>
      <c r="FP83" s="641">
        <f>par!FQ153</f>
        <v>0</v>
      </c>
      <c r="FQ83" s="767"/>
      <c r="FR83" s="165"/>
      <c r="FS83" s="249" t="str">
        <f>IF(FR83="",par!$D$19,IF(ISNUMBER(FR83),FR83,VLOOKUP(FR83,par!$D$88:$E$92,2,FALSE)))</f>
        <v>Select from drop-down list or enter another numerical value</v>
      </c>
      <c r="FT83" s="641">
        <f>par!FU153</f>
        <v>0</v>
      </c>
      <c r="FU83" s="767"/>
      <c r="FV83" s="165"/>
      <c r="FW83" s="249" t="str">
        <f>IF(FV83="",par!$D$19,IF(ISNUMBER(FV83),FV83,VLOOKUP(FV83,par!$D$88:$E$92,2,FALSE)))</f>
        <v>Select from drop-down list or enter another numerical value</v>
      </c>
      <c r="FX83" s="641">
        <f>par!FY153</f>
        <v>0</v>
      </c>
      <c r="FY83" s="767"/>
      <c r="FZ83" s="165"/>
      <c r="GA83" s="249" t="str">
        <f>IF(FZ83="",par!$D$19,IF(ISNUMBER(FZ83),FZ83,VLOOKUP(FZ83,par!$D$88:$E$92,2,FALSE)))</f>
        <v>Select from drop-down list or enter another numerical value</v>
      </c>
      <c r="GB83" s="641">
        <f>par!GC153</f>
        <v>0</v>
      </c>
      <c r="GC83" s="767"/>
      <c r="GD83" s="165"/>
      <c r="GE83" s="249" t="str">
        <f>IF(GD83="",par!$D$19,IF(ISNUMBER(GD83),GD83,VLOOKUP(GD83,par!$D$88:$E$92,2,FALSE)))</f>
        <v>Select from drop-down list or enter another numerical value</v>
      </c>
      <c r="GF83" s="641">
        <f>par!GG153</f>
        <v>0</v>
      </c>
      <c r="GG83" s="767"/>
      <c r="GH83" s="165"/>
      <c r="GI83" s="249" t="str">
        <f>IF(GH83="",par!$D$19,IF(ISNUMBER(GH83),GH83,VLOOKUP(GH83,par!$D$88:$E$92,2,FALSE)))</f>
        <v>Select from drop-down list or enter another numerical value</v>
      </c>
      <c r="GJ83" s="641">
        <f>par!GK153</f>
        <v>0</v>
      </c>
      <c r="GK83" s="767"/>
      <c r="GL83" s="165"/>
      <c r="GM83" s="249" t="str">
        <f>IF(GL83="",par!$D$19,IF(ISNUMBER(GL83),GL83,VLOOKUP(GL83,par!$D$88:$E$92,2,FALSE)))</f>
        <v>Select from drop-down list or enter another numerical value</v>
      </c>
      <c r="GN83" s="641">
        <f>par!GO153</f>
        <v>0</v>
      </c>
      <c r="GO83" s="767"/>
      <c r="GP83" s="165"/>
      <c r="GQ83" s="249" t="str">
        <f>IF(GP83="",par!$D$19,IF(ISNUMBER(GP83),GP83,VLOOKUP(GP83,par!$D$88:$E$92,2,FALSE)))</f>
        <v>Select from drop-down list or enter another numerical value</v>
      </c>
      <c r="GR83" s="641">
        <f>par!GS153</f>
        <v>0</v>
      </c>
      <c r="GS83" s="767"/>
      <c r="GT83" s="165"/>
      <c r="GU83" s="249" t="str">
        <f>IF(GT83="",par!$D$19,IF(ISNUMBER(GT83),GT83,VLOOKUP(GT83,par!$D$88:$E$92,2,FALSE)))</f>
        <v>Select from drop-down list or enter another numerical value</v>
      </c>
      <c r="GV83" s="641">
        <f>par!GW153</f>
        <v>0</v>
      </c>
      <c r="GW83" s="767"/>
      <c r="GX83" s="165"/>
      <c r="GY83" s="249" t="str">
        <f>IF(GX83="",par!$D$19,IF(ISNUMBER(GX83),GX83,VLOOKUP(GX83,par!$D$88:$E$92,2,FALSE)))</f>
        <v>Select from drop-down list or enter another numerical value</v>
      </c>
      <c r="GZ83" s="641">
        <f>par!HA153</f>
        <v>0</v>
      </c>
      <c r="HA83" s="767"/>
      <c r="HB83" s="165"/>
      <c r="HC83" s="249" t="str">
        <f>IF(HB83="",par!$D$19,IF(ISNUMBER(HB83),HB83,VLOOKUP(HB83,par!$D$88:$E$92,2,FALSE)))</f>
        <v>Select from drop-down list or enter another numerical value</v>
      </c>
      <c r="HD83" s="641">
        <f>par!HE153</f>
        <v>0</v>
      </c>
      <c r="HE83" s="767"/>
      <c r="HF83" s="165"/>
      <c r="HG83" s="249" t="str">
        <f>IF(HF83="",par!$D$19,IF(ISNUMBER(HF83),HF83,VLOOKUP(HF83,par!$D$88:$E$92,2,FALSE)))</f>
        <v>Select from drop-down list or enter another numerical value</v>
      </c>
      <c r="HH83" s="641">
        <f>par!HI153</f>
        <v>0</v>
      </c>
      <c r="HI83" s="767"/>
      <c r="HJ83" s="165"/>
      <c r="HK83" s="249" t="str">
        <f>IF(HJ83="",par!$D$19,IF(ISNUMBER(HJ83),HJ83,VLOOKUP(HJ83,par!$D$88:$E$92,2,FALSE)))</f>
        <v>Select from drop-down list or enter another numerical value</v>
      </c>
      <c r="HL83" s="641">
        <f>par!HM153</f>
        <v>0</v>
      </c>
      <c r="HM83" s="767"/>
      <c r="HN83" s="165"/>
      <c r="HO83" s="249" t="str">
        <f>IF(HN83="",par!$D$19,IF(ISNUMBER(HN83),HN83,VLOOKUP(HN83,par!$D$88:$E$92,2,FALSE)))</f>
        <v>Select from drop-down list or enter another numerical value</v>
      </c>
      <c r="HP83" s="641">
        <f>par!HQ153</f>
        <v>0</v>
      </c>
      <c r="HQ83" s="767"/>
      <c r="HR83" s="165"/>
      <c r="HS83" s="249" t="str">
        <f>IF(HR83="",par!$D$19,IF(ISNUMBER(HR83),HR83,VLOOKUP(HR83,par!$D$88:$E$92,2,FALSE)))</f>
        <v>Select from drop-down list or enter another numerical value</v>
      </c>
      <c r="HT83" s="641">
        <f>par!HU153</f>
        <v>0</v>
      </c>
      <c r="HU83" s="767"/>
      <c r="HV83" s="165"/>
      <c r="HW83" s="249" t="str">
        <f>IF(HV83="",par!$D$19,IF(ISNUMBER(HV83),HV83,VLOOKUP(HV83,par!$D$88:$E$92,2,FALSE)))</f>
        <v>Select from drop-down list or enter another numerical value</v>
      </c>
      <c r="HX83" s="641">
        <f>par!HY153</f>
        <v>0</v>
      </c>
      <c r="HY83" s="767"/>
      <c r="HZ83" s="165"/>
      <c r="IA83" s="249" t="str">
        <f>IF(HZ83="",par!$D$19,IF(ISNUMBER(HZ83),HZ83,VLOOKUP(HZ83,par!$D$88:$E$92,2,FALSE)))</f>
        <v>Select from drop-down list or enter another numerical value</v>
      </c>
      <c r="IB83" s="641">
        <f>par!IC153</f>
        <v>0</v>
      </c>
      <c r="IC83" s="767"/>
      <c r="ID83" s="165"/>
      <c r="IE83" s="249" t="str">
        <f>IF(ID83="",par!$D$19,IF(ISNUMBER(ID83),ID83,VLOOKUP(ID83,par!$D$88:$E$92,2,FALSE)))</f>
        <v>Select from drop-down list or enter another numerical value</v>
      </c>
      <c r="IF83" s="641">
        <f>par!IG153</f>
        <v>0</v>
      </c>
      <c r="IG83" s="767"/>
      <c r="IH83" s="165"/>
      <c r="II83" s="249" t="str">
        <f>IF(IH83="",par!$D$19,IF(ISNUMBER(IH83),IH83,VLOOKUP(IH83,par!$D$88:$E$92,2,FALSE)))</f>
        <v>Select from drop-down list or enter another numerical value</v>
      </c>
      <c r="IJ83" s="641">
        <f>par!IK153</f>
        <v>0</v>
      </c>
      <c r="IK83" s="767"/>
      <c r="IL83" s="165"/>
      <c r="IM83" s="249" t="str">
        <f>IF(IL83="",par!$D$19,IF(ISNUMBER(IL83),IL83,VLOOKUP(IL83,par!$D$88:$E$92,2,FALSE)))</f>
        <v>Select from drop-down list or enter another numerical value</v>
      </c>
      <c r="IN83" s="641">
        <f>par!IO153</f>
        <v>0</v>
      </c>
      <c r="IO83" s="767"/>
      <c r="IP83" s="165"/>
      <c r="IQ83" s="249" t="str">
        <f>IF(IP83="",par!$D$19,IF(ISNUMBER(IP83),IP83,VLOOKUP(IP83,par!$D$88:$E$92,2,FALSE)))</f>
        <v>Select from drop-down list or enter another numerical value</v>
      </c>
      <c r="IR83" s="641">
        <f>par!IS153</f>
        <v>0</v>
      </c>
      <c r="IS83" s="767"/>
      <c r="IT83" s="165"/>
      <c r="IU83" s="249" t="str">
        <f>IF(IT83="",par!$D$19,IF(ISNUMBER(IT83),IT83,VLOOKUP(IT83,par!$D$88:$E$92,2,FALSE)))</f>
        <v>Select from drop-down list or enter another numerical value</v>
      </c>
      <c r="IV83" s="641" t="e">
        <f>par!#REF!</f>
        <v>#REF!</v>
      </c>
      <c r="IW83" s="767"/>
      <c r="IX83" s="165"/>
      <c r="IY83" s="249" t="str">
        <f>IF(IX83="",par!$D$19,IF(ISNUMBER(IX83),IX83,VLOOKUP(IX83,par!$D$88:$E$92,2,FALSE)))</f>
        <v>Select from drop-down list or enter another numerical value</v>
      </c>
    </row>
    <row r="84" spans="6:259" ht="30.15" hidden="1" customHeight="1" x14ac:dyDescent="0.35">
      <c r="G84" s="431"/>
      <c r="H84" s="641">
        <f>par!I154</f>
        <v>0</v>
      </c>
      <c r="I84" s="767"/>
      <c r="J84" s="165"/>
      <c r="K84" s="245" t="str">
        <f>IF(J84="",InpReq,J84)</f>
        <v>Please enter required information</v>
      </c>
      <c r="L84" s="641">
        <f>par!M154</f>
        <v>0</v>
      </c>
      <c r="M84" s="767"/>
      <c r="N84" s="165"/>
      <c r="O84" s="245" t="str">
        <f>IF(N84="",InpReq,N84)</f>
        <v>Please enter required information</v>
      </c>
      <c r="P84" s="641">
        <f>par!Q154</f>
        <v>0</v>
      </c>
      <c r="Q84" s="767"/>
      <c r="R84" s="165"/>
      <c r="S84" s="245" t="str">
        <f>IF(R84="",InpReq,R84)</f>
        <v>Please enter required information</v>
      </c>
      <c r="T84" s="641">
        <f>par!U154</f>
        <v>0</v>
      </c>
      <c r="U84" s="767"/>
      <c r="V84" s="165"/>
      <c r="W84" s="245" t="str">
        <f>IF(V84="",InpReq,V84)</f>
        <v>Please enter required information</v>
      </c>
      <c r="X84" s="641">
        <f>par!Y154</f>
        <v>0</v>
      </c>
      <c r="Y84" s="767"/>
      <c r="Z84" s="165"/>
      <c r="AA84" s="245" t="str">
        <f>IF(Z84="",InpReq,Z84)</f>
        <v>Please enter required information</v>
      </c>
      <c r="AB84" s="641">
        <f>par!AC154</f>
        <v>0</v>
      </c>
      <c r="AC84" s="767"/>
      <c r="AD84" s="165"/>
      <c r="AE84" s="245" t="str">
        <f>IF(AD84="",InpReq,AD84)</f>
        <v>Please enter required information</v>
      </c>
      <c r="AF84" s="641">
        <f>par!AG154</f>
        <v>0</v>
      </c>
      <c r="AG84" s="767"/>
      <c r="AH84" s="165"/>
      <c r="AI84" s="245" t="str">
        <f>IF(AH84="",InpReq,AH84)</f>
        <v>Please enter required information</v>
      </c>
      <c r="AJ84" s="641">
        <f>par!AK154</f>
        <v>0</v>
      </c>
      <c r="AK84" s="767"/>
      <c r="AL84" s="165"/>
      <c r="AM84" s="245" t="str">
        <f>IF(AL84="",InpReq,AL84)</f>
        <v>Please enter required information</v>
      </c>
      <c r="AN84" s="641">
        <f>par!AO154</f>
        <v>0</v>
      </c>
      <c r="AO84" s="767"/>
      <c r="AP84" s="165"/>
      <c r="AQ84" s="245" t="str">
        <f>IF(AP84="",InpReq,AP84)</f>
        <v>Please enter required information</v>
      </c>
      <c r="AR84" s="641">
        <f>par!AS154</f>
        <v>0</v>
      </c>
      <c r="AS84" s="767"/>
      <c r="AT84" s="165"/>
      <c r="AU84" s="245" t="str">
        <f>IF(AT84="",InpReq,AT84)</f>
        <v>Please enter required information</v>
      </c>
      <c r="AV84" s="641">
        <f>par!AW154</f>
        <v>0</v>
      </c>
      <c r="AW84" s="767"/>
      <c r="AX84" s="165"/>
      <c r="AY84" s="245" t="str">
        <f>IF(AX84="",InpReq,AX84)</f>
        <v>Please enter required information</v>
      </c>
      <c r="AZ84" s="641">
        <f>par!BA154</f>
        <v>0</v>
      </c>
      <c r="BA84" s="767"/>
      <c r="BB84" s="165"/>
      <c r="BC84" s="245" t="str">
        <f>IF(BB84="",InpReq,BB84)</f>
        <v>Please enter required information</v>
      </c>
      <c r="BD84" s="641">
        <f>par!BE154</f>
        <v>0</v>
      </c>
      <c r="BE84" s="767"/>
      <c r="BF84" s="165"/>
      <c r="BG84" s="245" t="str">
        <f>IF(BF84="",InpReq,BF84)</f>
        <v>Please enter required information</v>
      </c>
      <c r="BH84" s="641">
        <f>par!BI154</f>
        <v>0</v>
      </c>
      <c r="BI84" s="767"/>
      <c r="BJ84" s="165"/>
      <c r="BK84" s="245" t="str">
        <f>IF(BJ84="",InpReq,BJ84)</f>
        <v>Please enter required information</v>
      </c>
      <c r="BL84" s="641">
        <f>par!BM154</f>
        <v>0</v>
      </c>
      <c r="BM84" s="767"/>
      <c r="BN84" s="165"/>
      <c r="BO84" s="245" t="str">
        <f>IF(BN84="",InpReq,BN84)</f>
        <v>Please enter required information</v>
      </c>
      <c r="BP84" s="641">
        <f>par!BQ154</f>
        <v>0</v>
      </c>
      <c r="BQ84" s="767"/>
      <c r="BR84" s="165"/>
      <c r="BS84" s="245" t="str">
        <f>IF(BR84="",InpReq,BR84)</f>
        <v>Please enter required information</v>
      </c>
      <c r="BT84" s="641">
        <f>par!BU154</f>
        <v>0</v>
      </c>
      <c r="BU84" s="767"/>
      <c r="BV84" s="165"/>
      <c r="BW84" s="245" t="str">
        <f>IF(BV84="",InpReq,BV84)</f>
        <v>Please enter required information</v>
      </c>
      <c r="BX84" s="641">
        <f>par!BY154</f>
        <v>0</v>
      </c>
      <c r="BY84" s="767"/>
      <c r="BZ84" s="165"/>
      <c r="CA84" s="245" t="str">
        <f>IF(BZ84="",InpReq,BZ84)</f>
        <v>Please enter required information</v>
      </c>
      <c r="CB84" s="641">
        <f>par!CC154</f>
        <v>0</v>
      </c>
      <c r="CC84" s="767"/>
      <c r="CD84" s="165"/>
      <c r="CE84" s="245" t="str">
        <f>IF(CD84="",InpReq,CD84)</f>
        <v>Please enter required information</v>
      </c>
      <c r="CF84" s="641">
        <f>par!CG154</f>
        <v>0</v>
      </c>
      <c r="CG84" s="767"/>
      <c r="CH84" s="165"/>
      <c r="CI84" s="245" t="str">
        <f>IF(CH84="",InpReq,CH84)</f>
        <v>Please enter required information</v>
      </c>
      <c r="CJ84" s="641">
        <f>par!CK154</f>
        <v>0</v>
      </c>
      <c r="CK84" s="767"/>
      <c r="CL84" s="165"/>
      <c r="CM84" s="245" t="str">
        <f>IF(CL84="",InpReq,CL84)</f>
        <v>Please enter required information</v>
      </c>
      <c r="CN84" s="641">
        <f>par!CO154</f>
        <v>0</v>
      </c>
      <c r="CO84" s="767"/>
      <c r="CP84" s="165"/>
      <c r="CQ84" s="245" t="str">
        <f>IF(CP84="",InpReq,CP84)</f>
        <v>Please enter required information</v>
      </c>
      <c r="CR84" s="641">
        <f>par!CS154</f>
        <v>0</v>
      </c>
      <c r="CS84" s="767"/>
      <c r="CT84" s="165"/>
      <c r="CU84" s="245" t="str">
        <f>IF(CT84="",InpReq,CT84)</f>
        <v>Please enter required information</v>
      </c>
      <c r="CV84" s="641">
        <f>par!CW154</f>
        <v>0</v>
      </c>
      <c r="CW84" s="767"/>
      <c r="CX84" s="165"/>
      <c r="CY84" s="245" t="str">
        <f>IF(CX84="",InpReq,CX84)</f>
        <v>Please enter required information</v>
      </c>
      <c r="CZ84" s="641">
        <f>par!DA154</f>
        <v>0</v>
      </c>
      <c r="DA84" s="767"/>
      <c r="DB84" s="165"/>
      <c r="DC84" s="245" t="str">
        <f>IF(DB84="",InpReq,DB84)</f>
        <v>Please enter required information</v>
      </c>
      <c r="DD84" s="641">
        <f>par!DE154</f>
        <v>0</v>
      </c>
      <c r="DE84" s="767"/>
      <c r="DF84" s="165"/>
      <c r="DG84" s="245" t="str">
        <f>IF(DF84="",InpReq,DF84)</f>
        <v>Please enter required information</v>
      </c>
      <c r="DH84" s="641">
        <f>par!DI154</f>
        <v>0</v>
      </c>
      <c r="DI84" s="767"/>
      <c r="DJ84" s="165"/>
      <c r="DK84" s="245" t="str">
        <f>IF(DJ84="",InpReq,DJ84)</f>
        <v>Please enter required information</v>
      </c>
      <c r="DL84" s="641">
        <f>par!DM154</f>
        <v>0</v>
      </c>
      <c r="DM84" s="767"/>
      <c r="DN84" s="165"/>
      <c r="DO84" s="245" t="str">
        <f>IF(DN84="",InpReq,DN84)</f>
        <v>Please enter required information</v>
      </c>
      <c r="DP84" s="641">
        <f>par!DQ154</f>
        <v>0</v>
      </c>
      <c r="DQ84" s="767"/>
      <c r="DR84" s="165"/>
      <c r="DS84" s="245" t="str">
        <f>IF(DR84="",InpReq,DR84)</f>
        <v>Please enter required information</v>
      </c>
      <c r="DT84" s="641">
        <f>par!DU154</f>
        <v>0</v>
      </c>
      <c r="DU84" s="767"/>
      <c r="DV84" s="165"/>
      <c r="DW84" s="245" t="str">
        <f>IF(DV84="",InpReq,DV84)</f>
        <v>Please enter required information</v>
      </c>
      <c r="DX84" s="641">
        <f>par!DY154</f>
        <v>0</v>
      </c>
      <c r="DY84" s="767"/>
      <c r="DZ84" s="165"/>
      <c r="EA84" s="245" t="str">
        <f>IF(DZ84="",InpReq,DZ84)</f>
        <v>Please enter required information</v>
      </c>
      <c r="EB84" s="641">
        <f>par!EC154</f>
        <v>0</v>
      </c>
      <c r="EC84" s="767"/>
      <c r="ED84" s="165"/>
      <c r="EE84" s="245" t="str">
        <f>IF(ED84="",InpReq,ED84)</f>
        <v>Please enter required information</v>
      </c>
      <c r="EF84" s="641">
        <f>par!EG154</f>
        <v>0</v>
      </c>
      <c r="EG84" s="767"/>
      <c r="EH84" s="165"/>
      <c r="EI84" s="245" t="str">
        <f>IF(EH84="",InpReq,EH84)</f>
        <v>Please enter required information</v>
      </c>
      <c r="EJ84" s="641">
        <f>par!EK154</f>
        <v>0</v>
      </c>
      <c r="EK84" s="767"/>
      <c r="EL84" s="165"/>
      <c r="EM84" s="245" t="str">
        <f>IF(EL84="",InpReq,EL84)</f>
        <v>Please enter required information</v>
      </c>
      <c r="EN84" s="641">
        <f>par!EO154</f>
        <v>0</v>
      </c>
      <c r="EO84" s="767"/>
      <c r="EP84" s="165"/>
      <c r="EQ84" s="245" t="str">
        <f>IF(EP84="",InpReq,EP84)</f>
        <v>Please enter required information</v>
      </c>
      <c r="ER84" s="641">
        <f>par!ES154</f>
        <v>0</v>
      </c>
      <c r="ES84" s="767"/>
      <c r="ET84" s="165"/>
      <c r="EU84" s="245" t="str">
        <f>IF(ET84="",InpReq,ET84)</f>
        <v>Please enter required information</v>
      </c>
      <c r="EV84" s="641">
        <f>par!EW154</f>
        <v>0</v>
      </c>
      <c r="EW84" s="767"/>
      <c r="EX84" s="165"/>
      <c r="EY84" s="245" t="str">
        <f>IF(EX84="",InpReq,EX84)</f>
        <v>Please enter required information</v>
      </c>
      <c r="EZ84" s="641">
        <f>par!FA154</f>
        <v>0</v>
      </c>
      <c r="FA84" s="767"/>
      <c r="FB84" s="165"/>
      <c r="FC84" s="245" t="str">
        <f>IF(FB84="",InpReq,FB84)</f>
        <v>Please enter required information</v>
      </c>
      <c r="FD84" s="641">
        <f>par!FE154</f>
        <v>0</v>
      </c>
      <c r="FE84" s="767"/>
      <c r="FF84" s="165"/>
      <c r="FG84" s="245" t="str">
        <f>IF(FF84="",InpReq,FF84)</f>
        <v>Please enter required information</v>
      </c>
      <c r="FH84" s="641">
        <f>par!FI154</f>
        <v>0</v>
      </c>
      <c r="FI84" s="767"/>
      <c r="FJ84" s="165"/>
      <c r="FK84" s="245" t="str">
        <f>IF(FJ84="",InpReq,FJ84)</f>
        <v>Please enter required information</v>
      </c>
      <c r="FL84" s="641">
        <f>par!FM154</f>
        <v>0</v>
      </c>
      <c r="FM84" s="767"/>
      <c r="FN84" s="165"/>
      <c r="FO84" s="245" t="str">
        <f>IF(FN84="",InpReq,FN84)</f>
        <v>Please enter required information</v>
      </c>
      <c r="FP84" s="641">
        <f>par!FQ154</f>
        <v>0</v>
      </c>
      <c r="FQ84" s="767"/>
      <c r="FR84" s="165"/>
      <c r="FS84" s="245" t="str">
        <f>IF(FR84="",InpReq,FR84)</f>
        <v>Please enter required information</v>
      </c>
      <c r="FT84" s="641">
        <f>par!FU154</f>
        <v>0</v>
      </c>
      <c r="FU84" s="767"/>
      <c r="FV84" s="165"/>
      <c r="FW84" s="245" t="str">
        <f>IF(FV84="",InpReq,FV84)</f>
        <v>Please enter required information</v>
      </c>
      <c r="FX84" s="641">
        <f>par!FY154</f>
        <v>0</v>
      </c>
      <c r="FY84" s="767"/>
      <c r="FZ84" s="165"/>
      <c r="GA84" s="245" t="str">
        <f>IF(FZ84="",InpReq,FZ84)</f>
        <v>Please enter required information</v>
      </c>
      <c r="GB84" s="641">
        <f>par!GC154</f>
        <v>0</v>
      </c>
      <c r="GC84" s="767"/>
      <c r="GD84" s="165"/>
      <c r="GE84" s="245" t="str">
        <f>IF(GD84="",InpReq,GD84)</f>
        <v>Please enter required information</v>
      </c>
      <c r="GF84" s="641">
        <f>par!GG154</f>
        <v>0</v>
      </c>
      <c r="GG84" s="767"/>
      <c r="GH84" s="165"/>
      <c r="GI84" s="245" t="str">
        <f>IF(GH84="",InpReq,GH84)</f>
        <v>Please enter required information</v>
      </c>
      <c r="GJ84" s="641">
        <f>par!GK154</f>
        <v>0</v>
      </c>
      <c r="GK84" s="767"/>
      <c r="GL84" s="165"/>
      <c r="GM84" s="245" t="str">
        <f>IF(GL84="",InpReq,GL84)</f>
        <v>Please enter required information</v>
      </c>
      <c r="GN84" s="641">
        <f>par!GO154</f>
        <v>0</v>
      </c>
      <c r="GO84" s="767"/>
      <c r="GP84" s="165"/>
      <c r="GQ84" s="245" t="str">
        <f>IF(GP84="",InpReq,GP84)</f>
        <v>Please enter required information</v>
      </c>
      <c r="GR84" s="641">
        <f>par!GS154</f>
        <v>0</v>
      </c>
      <c r="GS84" s="767"/>
      <c r="GT84" s="165"/>
      <c r="GU84" s="245" t="str">
        <f>IF(GT84="",InpReq,GT84)</f>
        <v>Please enter required information</v>
      </c>
      <c r="GV84" s="641">
        <f>par!GW154</f>
        <v>0</v>
      </c>
      <c r="GW84" s="767"/>
      <c r="GX84" s="165"/>
      <c r="GY84" s="245" t="str">
        <f>IF(GX84="",InpReq,GX84)</f>
        <v>Please enter required information</v>
      </c>
      <c r="GZ84" s="641">
        <f>par!HA154</f>
        <v>0</v>
      </c>
      <c r="HA84" s="767"/>
      <c r="HB84" s="165"/>
      <c r="HC84" s="245" t="str">
        <f>IF(HB84="",InpReq,HB84)</f>
        <v>Please enter required information</v>
      </c>
      <c r="HD84" s="641">
        <f>par!HE154</f>
        <v>0</v>
      </c>
      <c r="HE84" s="767"/>
      <c r="HF84" s="165"/>
      <c r="HG84" s="245" t="str">
        <f>IF(HF84="",InpReq,HF84)</f>
        <v>Please enter required information</v>
      </c>
      <c r="HH84" s="641">
        <f>par!HI154</f>
        <v>0</v>
      </c>
      <c r="HI84" s="767"/>
      <c r="HJ84" s="165"/>
      <c r="HK84" s="245" t="str">
        <f>IF(HJ84="",InpReq,HJ84)</f>
        <v>Please enter required information</v>
      </c>
      <c r="HL84" s="641">
        <f>par!HM154</f>
        <v>0</v>
      </c>
      <c r="HM84" s="767"/>
      <c r="HN84" s="165"/>
      <c r="HO84" s="245" t="str">
        <f>IF(HN84="",InpReq,HN84)</f>
        <v>Please enter required information</v>
      </c>
      <c r="HP84" s="641">
        <f>par!HQ154</f>
        <v>0</v>
      </c>
      <c r="HQ84" s="767"/>
      <c r="HR84" s="165"/>
      <c r="HS84" s="245" t="str">
        <f>IF(HR84="",InpReq,HR84)</f>
        <v>Please enter required information</v>
      </c>
      <c r="HT84" s="641">
        <f>par!HU154</f>
        <v>0</v>
      </c>
      <c r="HU84" s="767"/>
      <c r="HV84" s="165"/>
      <c r="HW84" s="245" t="str">
        <f>IF(HV84="",InpReq,HV84)</f>
        <v>Please enter required information</v>
      </c>
      <c r="HX84" s="641">
        <f>par!HY154</f>
        <v>0</v>
      </c>
      <c r="HY84" s="767"/>
      <c r="HZ84" s="165"/>
      <c r="IA84" s="245" t="str">
        <f>IF(HZ84="",InpReq,HZ84)</f>
        <v>Please enter required information</v>
      </c>
      <c r="IB84" s="641">
        <f>par!IC154</f>
        <v>0</v>
      </c>
      <c r="IC84" s="767"/>
      <c r="ID84" s="165"/>
      <c r="IE84" s="245" t="str">
        <f>IF(ID84="",InpReq,ID84)</f>
        <v>Please enter required information</v>
      </c>
      <c r="IF84" s="641">
        <f>par!IG154</f>
        <v>0</v>
      </c>
      <c r="IG84" s="767"/>
      <c r="IH84" s="165"/>
      <c r="II84" s="245" t="str">
        <f>IF(IH84="",InpReq,IH84)</f>
        <v>Please enter required information</v>
      </c>
      <c r="IJ84" s="641">
        <f>par!IK154</f>
        <v>0</v>
      </c>
      <c r="IK84" s="767"/>
      <c r="IL84" s="165"/>
      <c r="IM84" s="245" t="str">
        <f>IF(IL84="",InpReq,IL84)</f>
        <v>Please enter required information</v>
      </c>
      <c r="IN84" s="641">
        <f>par!IO154</f>
        <v>0</v>
      </c>
      <c r="IO84" s="767"/>
      <c r="IP84" s="165"/>
      <c r="IQ84" s="245" t="str">
        <f>IF(IP84="",InpReq,IP84)</f>
        <v>Please enter required information</v>
      </c>
      <c r="IR84" s="641">
        <f>par!IS154</f>
        <v>0</v>
      </c>
      <c r="IS84" s="767"/>
      <c r="IT84" s="165"/>
      <c r="IU84" s="245" t="str">
        <f>IF(IT84="",InpReq,IT84)</f>
        <v>Please enter required information</v>
      </c>
      <c r="IV84" s="641" t="e">
        <f>par!#REF!</f>
        <v>#REF!</v>
      </c>
      <c r="IW84" s="767"/>
      <c r="IX84" s="165"/>
      <c r="IY84" s="245" t="str">
        <f>IF(IX84="",InpReq,IX84)</f>
        <v>Please enter required information</v>
      </c>
    </row>
    <row r="85" spans="6:259" ht="30.15" hidden="1" customHeight="1" x14ac:dyDescent="0.35">
      <c r="G85" s="430"/>
      <c r="H85" s="641">
        <f>par!I155</f>
        <v>0</v>
      </c>
      <c r="I85" s="767"/>
      <c r="J85" s="165"/>
      <c r="K85" s="245" t="str">
        <f>IF(J85="",InpReq,J85)</f>
        <v>Please enter required information</v>
      </c>
      <c r="L85" s="641">
        <f>par!M155</f>
        <v>0</v>
      </c>
      <c r="M85" s="767"/>
      <c r="N85" s="165"/>
      <c r="O85" s="245" t="str">
        <f>IF(N85="",InpReq,N85)</f>
        <v>Please enter required information</v>
      </c>
      <c r="P85" s="641">
        <f>par!Q155</f>
        <v>0</v>
      </c>
      <c r="Q85" s="767"/>
      <c r="R85" s="165"/>
      <c r="S85" s="245" t="str">
        <f>IF(R85="",InpReq,R85)</f>
        <v>Please enter required information</v>
      </c>
      <c r="T85" s="641">
        <f>par!U155</f>
        <v>0</v>
      </c>
      <c r="U85" s="767"/>
      <c r="V85" s="165"/>
      <c r="W85" s="245" t="str">
        <f>IF(V85="",InpReq,V85)</f>
        <v>Please enter required information</v>
      </c>
      <c r="X85" s="641">
        <f>par!Y155</f>
        <v>0</v>
      </c>
      <c r="Y85" s="767"/>
      <c r="Z85" s="165"/>
      <c r="AA85" s="245" t="str">
        <f>IF(Z85="",InpReq,Z85)</f>
        <v>Please enter required information</v>
      </c>
      <c r="AB85" s="641">
        <f>par!AC155</f>
        <v>0</v>
      </c>
      <c r="AC85" s="767"/>
      <c r="AD85" s="165"/>
      <c r="AE85" s="245" t="str">
        <f>IF(AD85="",InpReq,AD85)</f>
        <v>Please enter required information</v>
      </c>
      <c r="AF85" s="641">
        <f>par!AG155</f>
        <v>0</v>
      </c>
      <c r="AG85" s="767"/>
      <c r="AH85" s="165"/>
      <c r="AI85" s="245" t="str">
        <f>IF(AH85="",InpReq,AH85)</f>
        <v>Please enter required information</v>
      </c>
      <c r="AJ85" s="641">
        <f>par!AK155</f>
        <v>0</v>
      </c>
      <c r="AK85" s="767"/>
      <c r="AL85" s="165"/>
      <c r="AM85" s="245" t="str">
        <f>IF(AL85="",InpReq,AL85)</f>
        <v>Please enter required information</v>
      </c>
      <c r="AN85" s="641">
        <f>par!AO155</f>
        <v>0</v>
      </c>
      <c r="AO85" s="767"/>
      <c r="AP85" s="165"/>
      <c r="AQ85" s="245" t="str">
        <f>IF(AP85="",InpReq,AP85)</f>
        <v>Please enter required information</v>
      </c>
      <c r="AR85" s="641">
        <f>par!AS155</f>
        <v>0</v>
      </c>
      <c r="AS85" s="767"/>
      <c r="AT85" s="165"/>
      <c r="AU85" s="245" t="str">
        <f>IF(AT85="",InpReq,AT85)</f>
        <v>Please enter required information</v>
      </c>
      <c r="AV85" s="641">
        <f>par!AW155</f>
        <v>0</v>
      </c>
      <c r="AW85" s="767"/>
      <c r="AX85" s="165"/>
      <c r="AY85" s="245" t="str">
        <f>IF(AX85="",InpReq,AX85)</f>
        <v>Please enter required information</v>
      </c>
      <c r="AZ85" s="641">
        <f>par!BA155</f>
        <v>0</v>
      </c>
      <c r="BA85" s="767"/>
      <c r="BB85" s="165"/>
      <c r="BC85" s="245" t="str">
        <f>IF(BB85="",InpReq,BB85)</f>
        <v>Please enter required information</v>
      </c>
      <c r="BD85" s="641">
        <f>par!BE155</f>
        <v>0</v>
      </c>
      <c r="BE85" s="767"/>
      <c r="BF85" s="165"/>
      <c r="BG85" s="245" t="str">
        <f>IF(BF85="",InpReq,BF85)</f>
        <v>Please enter required information</v>
      </c>
      <c r="BH85" s="641">
        <f>par!BI155</f>
        <v>0</v>
      </c>
      <c r="BI85" s="767"/>
      <c r="BJ85" s="165"/>
      <c r="BK85" s="245" t="str">
        <f>IF(BJ85="",InpReq,BJ85)</f>
        <v>Please enter required information</v>
      </c>
      <c r="BL85" s="641">
        <f>par!BM155</f>
        <v>0</v>
      </c>
      <c r="BM85" s="767"/>
      <c r="BN85" s="165"/>
      <c r="BO85" s="245" t="str">
        <f>IF(BN85="",InpReq,BN85)</f>
        <v>Please enter required information</v>
      </c>
      <c r="BP85" s="641">
        <f>par!BQ155</f>
        <v>0</v>
      </c>
      <c r="BQ85" s="767"/>
      <c r="BR85" s="165"/>
      <c r="BS85" s="245" t="str">
        <f>IF(BR85="",InpReq,BR85)</f>
        <v>Please enter required information</v>
      </c>
      <c r="BT85" s="641">
        <f>par!BU155</f>
        <v>0</v>
      </c>
      <c r="BU85" s="767"/>
      <c r="BV85" s="165"/>
      <c r="BW85" s="245" t="str">
        <f>IF(BV85="",InpReq,BV85)</f>
        <v>Please enter required information</v>
      </c>
      <c r="BX85" s="641">
        <f>par!BY155</f>
        <v>0</v>
      </c>
      <c r="BY85" s="767"/>
      <c r="BZ85" s="165"/>
      <c r="CA85" s="245" t="str">
        <f>IF(BZ85="",InpReq,BZ85)</f>
        <v>Please enter required information</v>
      </c>
      <c r="CB85" s="641">
        <f>par!CC155</f>
        <v>0</v>
      </c>
      <c r="CC85" s="767"/>
      <c r="CD85" s="165"/>
      <c r="CE85" s="245" t="str">
        <f>IF(CD85="",InpReq,CD85)</f>
        <v>Please enter required information</v>
      </c>
      <c r="CF85" s="641">
        <f>par!CG155</f>
        <v>0</v>
      </c>
      <c r="CG85" s="767"/>
      <c r="CH85" s="165"/>
      <c r="CI85" s="245" t="str">
        <f>IF(CH85="",InpReq,CH85)</f>
        <v>Please enter required information</v>
      </c>
      <c r="CJ85" s="641">
        <f>par!CK155</f>
        <v>0</v>
      </c>
      <c r="CK85" s="767"/>
      <c r="CL85" s="165"/>
      <c r="CM85" s="245" t="str">
        <f>IF(CL85="",InpReq,CL85)</f>
        <v>Please enter required information</v>
      </c>
      <c r="CN85" s="641">
        <f>par!CO155</f>
        <v>0</v>
      </c>
      <c r="CO85" s="767"/>
      <c r="CP85" s="165"/>
      <c r="CQ85" s="245" t="str">
        <f>IF(CP85="",InpReq,CP85)</f>
        <v>Please enter required information</v>
      </c>
      <c r="CR85" s="641">
        <f>par!CS155</f>
        <v>0</v>
      </c>
      <c r="CS85" s="767"/>
      <c r="CT85" s="165"/>
      <c r="CU85" s="245" t="str">
        <f>IF(CT85="",InpReq,CT85)</f>
        <v>Please enter required information</v>
      </c>
      <c r="CV85" s="641">
        <f>par!CW155</f>
        <v>0</v>
      </c>
      <c r="CW85" s="767"/>
      <c r="CX85" s="165"/>
      <c r="CY85" s="245" t="str">
        <f>IF(CX85="",InpReq,CX85)</f>
        <v>Please enter required information</v>
      </c>
      <c r="CZ85" s="641">
        <f>par!DA155</f>
        <v>0</v>
      </c>
      <c r="DA85" s="767"/>
      <c r="DB85" s="165"/>
      <c r="DC85" s="245" t="str">
        <f>IF(DB85="",InpReq,DB85)</f>
        <v>Please enter required information</v>
      </c>
      <c r="DD85" s="641">
        <f>par!DE155</f>
        <v>0</v>
      </c>
      <c r="DE85" s="767"/>
      <c r="DF85" s="165"/>
      <c r="DG85" s="245" t="str">
        <f>IF(DF85="",InpReq,DF85)</f>
        <v>Please enter required information</v>
      </c>
      <c r="DH85" s="641">
        <f>par!DI155</f>
        <v>0</v>
      </c>
      <c r="DI85" s="767"/>
      <c r="DJ85" s="165"/>
      <c r="DK85" s="245" t="str">
        <f>IF(DJ85="",InpReq,DJ85)</f>
        <v>Please enter required information</v>
      </c>
      <c r="DL85" s="641">
        <f>par!DM155</f>
        <v>0</v>
      </c>
      <c r="DM85" s="767"/>
      <c r="DN85" s="165"/>
      <c r="DO85" s="245" t="str">
        <f>IF(DN85="",InpReq,DN85)</f>
        <v>Please enter required information</v>
      </c>
      <c r="DP85" s="641">
        <f>par!DQ155</f>
        <v>0</v>
      </c>
      <c r="DQ85" s="767"/>
      <c r="DR85" s="165"/>
      <c r="DS85" s="245" t="str">
        <f>IF(DR85="",InpReq,DR85)</f>
        <v>Please enter required information</v>
      </c>
      <c r="DT85" s="641">
        <f>par!DU155</f>
        <v>0</v>
      </c>
      <c r="DU85" s="767"/>
      <c r="DV85" s="165"/>
      <c r="DW85" s="245" t="str">
        <f>IF(DV85="",InpReq,DV85)</f>
        <v>Please enter required information</v>
      </c>
      <c r="DX85" s="641">
        <f>par!DY155</f>
        <v>0</v>
      </c>
      <c r="DY85" s="767"/>
      <c r="DZ85" s="165"/>
      <c r="EA85" s="245" t="str">
        <f>IF(DZ85="",InpReq,DZ85)</f>
        <v>Please enter required information</v>
      </c>
      <c r="EB85" s="641">
        <f>par!EC155</f>
        <v>0</v>
      </c>
      <c r="EC85" s="767"/>
      <c r="ED85" s="165"/>
      <c r="EE85" s="245" t="str">
        <f>IF(ED85="",InpReq,ED85)</f>
        <v>Please enter required information</v>
      </c>
      <c r="EF85" s="641">
        <f>par!EG155</f>
        <v>0</v>
      </c>
      <c r="EG85" s="767"/>
      <c r="EH85" s="165"/>
      <c r="EI85" s="245" t="str">
        <f>IF(EH85="",InpReq,EH85)</f>
        <v>Please enter required information</v>
      </c>
      <c r="EJ85" s="641">
        <f>par!EK155</f>
        <v>0</v>
      </c>
      <c r="EK85" s="767"/>
      <c r="EL85" s="165"/>
      <c r="EM85" s="245" t="str">
        <f>IF(EL85="",InpReq,EL85)</f>
        <v>Please enter required information</v>
      </c>
      <c r="EN85" s="641">
        <f>par!EO155</f>
        <v>0</v>
      </c>
      <c r="EO85" s="767"/>
      <c r="EP85" s="165"/>
      <c r="EQ85" s="245" t="str">
        <f>IF(EP85="",InpReq,EP85)</f>
        <v>Please enter required information</v>
      </c>
      <c r="ER85" s="641">
        <f>par!ES155</f>
        <v>0</v>
      </c>
      <c r="ES85" s="767"/>
      <c r="ET85" s="165"/>
      <c r="EU85" s="245" t="str">
        <f>IF(ET85="",InpReq,ET85)</f>
        <v>Please enter required information</v>
      </c>
      <c r="EV85" s="641">
        <f>par!EW155</f>
        <v>0</v>
      </c>
      <c r="EW85" s="767"/>
      <c r="EX85" s="165"/>
      <c r="EY85" s="245" t="str">
        <f>IF(EX85="",InpReq,EX85)</f>
        <v>Please enter required information</v>
      </c>
      <c r="EZ85" s="641">
        <f>par!FA155</f>
        <v>0</v>
      </c>
      <c r="FA85" s="767"/>
      <c r="FB85" s="165"/>
      <c r="FC85" s="245" t="str">
        <f>IF(FB85="",InpReq,FB85)</f>
        <v>Please enter required information</v>
      </c>
      <c r="FD85" s="641">
        <f>par!FE155</f>
        <v>0</v>
      </c>
      <c r="FE85" s="767"/>
      <c r="FF85" s="165"/>
      <c r="FG85" s="245" t="str">
        <f>IF(FF85="",InpReq,FF85)</f>
        <v>Please enter required information</v>
      </c>
      <c r="FH85" s="641">
        <f>par!FI155</f>
        <v>0</v>
      </c>
      <c r="FI85" s="767"/>
      <c r="FJ85" s="165"/>
      <c r="FK85" s="245" t="str">
        <f>IF(FJ85="",InpReq,FJ85)</f>
        <v>Please enter required information</v>
      </c>
      <c r="FL85" s="641">
        <f>par!FM155</f>
        <v>0</v>
      </c>
      <c r="FM85" s="767"/>
      <c r="FN85" s="165"/>
      <c r="FO85" s="245" t="str">
        <f>IF(FN85="",InpReq,FN85)</f>
        <v>Please enter required information</v>
      </c>
      <c r="FP85" s="641">
        <f>par!FQ155</f>
        <v>0</v>
      </c>
      <c r="FQ85" s="767"/>
      <c r="FR85" s="165"/>
      <c r="FS85" s="245" t="str">
        <f>IF(FR85="",InpReq,FR85)</f>
        <v>Please enter required information</v>
      </c>
      <c r="FT85" s="641">
        <f>par!FU155</f>
        <v>0</v>
      </c>
      <c r="FU85" s="767"/>
      <c r="FV85" s="165"/>
      <c r="FW85" s="245" t="str">
        <f>IF(FV85="",InpReq,FV85)</f>
        <v>Please enter required information</v>
      </c>
      <c r="FX85" s="641">
        <f>par!FY155</f>
        <v>0</v>
      </c>
      <c r="FY85" s="767"/>
      <c r="FZ85" s="165"/>
      <c r="GA85" s="245" t="str">
        <f>IF(FZ85="",InpReq,FZ85)</f>
        <v>Please enter required information</v>
      </c>
      <c r="GB85" s="641">
        <f>par!GC155</f>
        <v>0</v>
      </c>
      <c r="GC85" s="767"/>
      <c r="GD85" s="165"/>
      <c r="GE85" s="245" t="str">
        <f>IF(GD85="",InpReq,GD85)</f>
        <v>Please enter required information</v>
      </c>
      <c r="GF85" s="641">
        <f>par!GG155</f>
        <v>0</v>
      </c>
      <c r="GG85" s="767"/>
      <c r="GH85" s="165"/>
      <c r="GI85" s="245" t="str">
        <f>IF(GH85="",InpReq,GH85)</f>
        <v>Please enter required information</v>
      </c>
      <c r="GJ85" s="641">
        <f>par!GK155</f>
        <v>0</v>
      </c>
      <c r="GK85" s="767"/>
      <c r="GL85" s="165"/>
      <c r="GM85" s="245" t="str">
        <f>IF(GL85="",InpReq,GL85)</f>
        <v>Please enter required information</v>
      </c>
      <c r="GN85" s="641">
        <f>par!GO155</f>
        <v>0</v>
      </c>
      <c r="GO85" s="767"/>
      <c r="GP85" s="165"/>
      <c r="GQ85" s="245" t="str">
        <f>IF(GP85="",InpReq,GP85)</f>
        <v>Please enter required information</v>
      </c>
      <c r="GR85" s="641">
        <f>par!GS155</f>
        <v>0</v>
      </c>
      <c r="GS85" s="767"/>
      <c r="GT85" s="165"/>
      <c r="GU85" s="245" t="str">
        <f>IF(GT85="",InpReq,GT85)</f>
        <v>Please enter required information</v>
      </c>
      <c r="GV85" s="641">
        <f>par!GW155</f>
        <v>0</v>
      </c>
      <c r="GW85" s="767"/>
      <c r="GX85" s="165"/>
      <c r="GY85" s="245" t="str">
        <f>IF(GX85="",InpReq,GX85)</f>
        <v>Please enter required information</v>
      </c>
      <c r="GZ85" s="641">
        <f>par!HA155</f>
        <v>0</v>
      </c>
      <c r="HA85" s="767"/>
      <c r="HB85" s="165"/>
      <c r="HC85" s="245" t="str">
        <f>IF(HB85="",InpReq,HB85)</f>
        <v>Please enter required information</v>
      </c>
      <c r="HD85" s="641">
        <f>par!HE155</f>
        <v>0</v>
      </c>
      <c r="HE85" s="767"/>
      <c r="HF85" s="165"/>
      <c r="HG85" s="245" t="str">
        <f>IF(HF85="",InpReq,HF85)</f>
        <v>Please enter required information</v>
      </c>
      <c r="HH85" s="641">
        <f>par!HI155</f>
        <v>0</v>
      </c>
      <c r="HI85" s="767"/>
      <c r="HJ85" s="165"/>
      <c r="HK85" s="245" t="str">
        <f>IF(HJ85="",InpReq,HJ85)</f>
        <v>Please enter required information</v>
      </c>
      <c r="HL85" s="641">
        <f>par!HM155</f>
        <v>0</v>
      </c>
      <c r="HM85" s="767"/>
      <c r="HN85" s="165"/>
      <c r="HO85" s="245" t="str">
        <f>IF(HN85="",InpReq,HN85)</f>
        <v>Please enter required information</v>
      </c>
      <c r="HP85" s="641">
        <f>par!HQ155</f>
        <v>0</v>
      </c>
      <c r="HQ85" s="767"/>
      <c r="HR85" s="165"/>
      <c r="HS85" s="245" t="str">
        <f>IF(HR85="",InpReq,HR85)</f>
        <v>Please enter required information</v>
      </c>
      <c r="HT85" s="641">
        <f>par!HU155</f>
        <v>0</v>
      </c>
      <c r="HU85" s="767"/>
      <c r="HV85" s="165"/>
      <c r="HW85" s="245" t="str">
        <f>IF(HV85="",InpReq,HV85)</f>
        <v>Please enter required information</v>
      </c>
      <c r="HX85" s="641">
        <f>par!HY155</f>
        <v>0</v>
      </c>
      <c r="HY85" s="767"/>
      <c r="HZ85" s="165"/>
      <c r="IA85" s="245" t="str">
        <f>IF(HZ85="",InpReq,HZ85)</f>
        <v>Please enter required information</v>
      </c>
      <c r="IB85" s="641">
        <f>par!IC155</f>
        <v>0</v>
      </c>
      <c r="IC85" s="767"/>
      <c r="ID85" s="165"/>
      <c r="IE85" s="245" t="str">
        <f>IF(ID85="",InpReq,ID85)</f>
        <v>Please enter required information</v>
      </c>
      <c r="IF85" s="641">
        <f>par!IG155</f>
        <v>0</v>
      </c>
      <c r="IG85" s="767"/>
      <c r="IH85" s="165"/>
      <c r="II85" s="245" t="str">
        <f>IF(IH85="",InpReq,IH85)</f>
        <v>Please enter required information</v>
      </c>
      <c r="IJ85" s="641">
        <f>par!IK155</f>
        <v>0</v>
      </c>
      <c r="IK85" s="767"/>
      <c r="IL85" s="165"/>
      <c r="IM85" s="245" t="str">
        <f>IF(IL85="",InpReq,IL85)</f>
        <v>Please enter required information</v>
      </c>
      <c r="IN85" s="641">
        <f>par!IO155</f>
        <v>0</v>
      </c>
      <c r="IO85" s="767"/>
      <c r="IP85" s="165"/>
      <c r="IQ85" s="245" t="str">
        <f>IF(IP85="",InpReq,IP85)</f>
        <v>Please enter required information</v>
      </c>
      <c r="IR85" s="641">
        <f>par!IS155</f>
        <v>0</v>
      </c>
      <c r="IS85" s="767"/>
      <c r="IT85" s="165"/>
      <c r="IU85" s="245" t="str">
        <f>IF(IT85="",InpReq,IT85)</f>
        <v>Please enter required information</v>
      </c>
      <c r="IV85" s="641" t="e">
        <f>par!#REF!</f>
        <v>#REF!</v>
      </c>
      <c r="IW85" s="767"/>
      <c r="IX85" s="165"/>
      <c r="IY85" s="245" t="str">
        <f>IF(IX85="",InpReq,IX85)</f>
        <v>Please enter required information</v>
      </c>
    </row>
    <row r="86" spans="6:259" ht="30.15" hidden="1" customHeight="1" x14ac:dyDescent="0.35">
      <c r="G86" s="385"/>
      <c r="H86" s="641">
        <f>par!I156</f>
        <v>0</v>
      </c>
      <c r="I86" s="767"/>
      <c r="J86" s="165"/>
      <c r="K86" s="245" t="str">
        <f>IF(J86="",InpReq,J86)</f>
        <v>Please enter required information</v>
      </c>
      <c r="L86" s="641">
        <f>par!M156</f>
        <v>0</v>
      </c>
      <c r="M86" s="767"/>
      <c r="N86" s="165"/>
      <c r="O86" s="245" t="str">
        <f>IF(N86="",InpReq,N86)</f>
        <v>Please enter required information</v>
      </c>
      <c r="P86" s="641">
        <f>par!Q156</f>
        <v>0</v>
      </c>
      <c r="Q86" s="767"/>
      <c r="R86" s="165"/>
      <c r="S86" s="245" t="str">
        <f>IF(R86="",InpReq,R86)</f>
        <v>Please enter required information</v>
      </c>
      <c r="T86" s="641">
        <f>par!U156</f>
        <v>0</v>
      </c>
      <c r="U86" s="767"/>
      <c r="V86" s="165"/>
      <c r="W86" s="245" t="str">
        <f>IF(V86="",InpReq,V86)</f>
        <v>Please enter required information</v>
      </c>
      <c r="X86" s="641">
        <f>par!Y156</f>
        <v>0</v>
      </c>
      <c r="Y86" s="767"/>
      <c r="Z86" s="165"/>
      <c r="AA86" s="245" t="str">
        <f>IF(Z86="",InpReq,Z86)</f>
        <v>Please enter required information</v>
      </c>
      <c r="AB86" s="641">
        <f>par!AC156</f>
        <v>0</v>
      </c>
      <c r="AC86" s="767"/>
      <c r="AD86" s="165"/>
      <c r="AE86" s="245" t="str">
        <f>IF(AD86="",InpReq,AD86)</f>
        <v>Please enter required information</v>
      </c>
      <c r="AF86" s="641">
        <f>par!AG156</f>
        <v>0</v>
      </c>
      <c r="AG86" s="767"/>
      <c r="AH86" s="165"/>
      <c r="AI86" s="245" t="str">
        <f>IF(AH86="",InpReq,AH86)</f>
        <v>Please enter required information</v>
      </c>
      <c r="AJ86" s="641">
        <f>par!AK156</f>
        <v>0</v>
      </c>
      <c r="AK86" s="767"/>
      <c r="AL86" s="165"/>
      <c r="AM86" s="245" t="str">
        <f>IF(AL86="",InpReq,AL86)</f>
        <v>Please enter required information</v>
      </c>
      <c r="AN86" s="641">
        <f>par!AO156</f>
        <v>0</v>
      </c>
      <c r="AO86" s="767"/>
      <c r="AP86" s="165"/>
      <c r="AQ86" s="245" t="str">
        <f>IF(AP86="",InpReq,AP86)</f>
        <v>Please enter required information</v>
      </c>
      <c r="AR86" s="641">
        <f>par!AS156</f>
        <v>0</v>
      </c>
      <c r="AS86" s="767"/>
      <c r="AT86" s="165"/>
      <c r="AU86" s="245" t="str">
        <f>IF(AT86="",InpReq,AT86)</f>
        <v>Please enter required information</v>
      </c>
      <c r="AV86" s="641">
        <f>par!AW156</f>
        <v>0</v>
      </c>
      <c r="AW86" s="767"/>
      <c r="AX86" s="165"/>
      <c r="AY86" s="245" t="str">
        <f>IF(AX86="",InpReq,AX86)</f>
        <v>Please enter required information</v>
      </c>
      <c r="AZ86" s="641">
        <f>par!BA156</f>
        <v>0</v>
      </c>
      <c r="BA86" s="767"/>
      <c r="BB86" s="165"/>
      <c r="BC86" s="245" t="str">
        <f>IF(BB86="",InpReq,BB86)</f>
        <v>Please enter required information</v>
      </c>
      <c r="BD86" s="641">
        <f>par!BE156</f>
        <v>0</v>
      </c>
      <c r="BE86" s="767"/>
      <c r="BF86" s="165"/>
      <c r="BG86" s="245" t="str">
        <f>IF(BF86="",InpReq,BF86)</f>
        <v>Please enter required information</v>
      </c>
      <c r="BH86" s="641">
        <f>par!BI156</f>
        <v>0</v>
      </c>
      <c r="BI86" s="767"/>
      <c r="BJ86" s="165"/>
      <c r="BK86" s="245" t="str">
        <f>IF(BJ86="",InpReq,BJ86)</f>
        <v>Please enter required information</v>
      </c>
      <c r="BL86" s="641">
        <f>par!BM156</f>
        <v>0</v>
      </c>
      <c r="BM86" s="767"/>
      <c r="BN86" s="165"/>
      <c r="BO86" s="245" t="str">
        <f>IF(BN86="",InpReq,BN86)</f>
        <v>Please enter required information</v>
      </c>
      <c r="BP86" s="641">
        <f>par!BQ156</f>
        <v>0</v>
      </c>
      <c r="BQ86" s="767"/>
      <c r="BR86" s="165"/>
      <c r="BS86" s="245" t="str">
        <f>IF(BR86="",InpReq,BR86)</f>
        <v>Please enter required information</v>
      </c>
      <c r="BT86" s="641">
        <f>par!BU156</f>
        <v>0</v>
      </c>
      <c r="BU86" s="767"/>
      <c r="BV86" s="165"/>
      <c r="BW86" s="245" t="str">
        <f>IF(BV86="",InpReq,BV86)</f>
        <v>Please enter required information</v>
      </c>
      <c r="BX86" s="641">
        <f>par!BY156</f>
        <v>0</v>
      </c>
      <c r="BY86" s="767"/>
      <c r="BZ86" s="165"/>
      <c r="CA86" s="245" t="str">
        <f>IF(BZ86="",InpReq,BZ86)</f>
        <v>Please enter required information</v>
      </c>
      <c r="CB86" s="641">
        <f>par!CC156</f>
        <v>0</v>
      </c>
      <c r="CC86" s="767"/>
      <c r="CD86" s="165"/>
      <c r="CE86" s="245" t="str">
        <f>IF(CD86="",InpReq,CD86)</f>
        <v>Please enter required information</v>
      </c>
      <c r="CF86" s="641">
        <f>par!CG156</f>
        <v>0</v>
      </c>
      <c r="CG86" s="767"/>
      <c r="CH86" s="165"/>
      <c r="CI86" s="245" t="str">
        <f>IF(CH86="",InpReq,CH86)</f>
        <v>Please enter required information</v>
      </c>
      <c r="CJ86" s="641">
        <f>par!CK156</f>
        <v>0</v>
      </c>
      <c r="CK86" s="767"/>
      <c r="CL86" s="165"/>
      <c r="CM86" s="245" t="str">
        <f>IF(CL86="",InpReq,CL86)</f>
        <v>Please enter required information</v>
      </c>
      <c r="CN86" s="641">
        <f>par!CO156</f>
        <v>0</v>
      </c>
      <c r="CO86" s="767"/>
      <c r="CP86" s="165"/>
      <c r="CQ86" s="245" t="str">
        <f>IF(CP86="",InpReq,CP86)</f>
        <v>Please enter required information</v>
      </c>
      <c r="CR86" s="641">
        <f>par!CS156</f>
        <v>0</v>
      </c>
      <c r="CS86" s="767"/>
      <c r="CT86" s="165"/>
      <c r="CU86" s="245" t="str">
        <f>IF(CT86="",InpReq,CT86)</f>
        <v>Please enter required information</v>
      </c>
      <c r="CV86" s="641">
        <f>par!CW156</f>
        <v>0</v>
      </c>
      <c r="CW86" s="767"/>
      <c r="CX86" s="165"/>
      <c r="CY86" s="245" t="str">
        <f>IF(CX86="",InpReq,CX86)</f>
        <v>Please enter required information</v>
      </c>
      <c r="CZ86" s="641">
        <f>par!DA156</f>
        <v>0</v>
      </c>
      <c r="DA86" s="767"/>
      <c r="DB86" s="165"/>
      <c r="DC86" s="245" t="str">
        <f>IF(DB86="",InpReq,DB86)</f>
        <v>Please enter required information</v>
      </c>
      <c r="DD86" s="641">
        <f>par!DE156</f>
        <v>0</v>
      </c>
      <c r="DE86" s="767"/>
      <c r="DF86" s="165"/>
      <c r="DG86" s="245" t="str">
        <f>IF(DF86="",InpReq,DF86)</f>
        <v>Please enter required information</v>
      </c>
      <c r="DH86" s="641">
        <f>par!DI156</f>
        <v>0</v>
      </c>
      <c r="DI86" s="767"/>
      <c r="DJ86" s="165"/>
      <c r="DK86" s="245" t="str">
        <f>IF(DJ86="",InpReq,DJ86)</f>
        <v>Please enter required information</v>
      </c>
      <c r="DL86" s="641">
        <f>par!DM156</f>
        <v>0</v>
      </c>
      <c r="DM86" s="767"/>
      <c r="DN86" s="165"/>
      <c r="DO86" s="245" t="str">
        <f>IF(DN86="",InpReq,DN86)</f>
        <v>Please enter required information</v>
      </c>
      <c r="DP86" s="641">
        <f>par!DQ156</f>
        <v>0</v>
      </c>
      <c r="DQ86" s="767"/>
      <c r="DR86" s="165"/>
      <c r="DS86" s="245" t="str">
        <f>IF(DR86="",InpReq,DR86)</f>
        <v>Please enter required information</v>
      </c>
      <c r="DT86" s="641">
        <f>par!DU156</f>
        <v>0</v>
      </c>
      <c r="DU86" s="767"/>
      <c r="DV86" s="165"/>
      <c r="DW86" s="245" t="str">
        <f>IF(DV86="",InpReq,DV86)</f>
        <v>Please enter required information</v>
      </c>
      <c r="DX86" s="641">
        <f>par!DY156</f>
        <v>0</v>
      </c>
      <c r="DY86" s="767"/>
      <c r="DZ86" s="165"/>
      <c r="EA86" s="245" t="str">
        <f>IF(DZ86="",InpReq,DZ86)</f>
        <v>Please enter required information</v>
      </c>
      <c r="EB86" s="641">
        <f>par!EC156</f>
        <v>0</v>
      </c>
      <c r="EC86" s="767"/>
      <c r="ED86" s="165"/>
      <c r="EE86" s="245" t="str">
        <f>IF(ED86="",InpReq,ED86)</f>
        <v>Please enter required information</v>
      </c>
      <c r="EF86" s="641">
        <f>par!EG156</f>
        <v>0</v>
      </c>
      <c r="EG86" s="767"/>
      <c r="EH86" s="165"/>
      <c r="EI86" s="245" t="str">
        <f>IF(EH86="",InpReq,EH86)</f>
        <v>Please enter required information</v>
      </c>
      <c r="EJ86" s="641">
        <f>par!EK156</f>
        <v>0</v>
      </c>
      <c r="EK86" s="767"/>
      <c r="EL86" s="165"/>
      <c r="EM86" s="245" t="str">
        <f>IF(EL86="",InpReq,EL86)</f>
        <v>Please enter required information</v>
      </c>
      <c r="EN86" s="641">
        <f>par!EO156</f>
        <v>0</v>
      </c>
      <c r="EO86" s="767"/>
      <c r="EP86" s="165"/>
      <c r="EQ86" s="245" t="str">
        <f>IF(EP86="",InpReq,EP86)</f>
        <v>Please enter required information</v>
      </c>
      <c r="ER86" s="641">
        <f>par!ES156</f>
        <v>0</v>
      </c>
      <c r="ES86" s="767"/>
      <c r="ET86" s="165"/>
      <c r="EU86" s="245" t="str">
        <f>IF(ET86="",InpReq,ET86)</f>
        <v>Please enter required information</v>
      </c>
      <c r="EV86" s="641">
        <f>par!EW156</f>
        <v>0</v>
      </c>
      <c r="EW86" s="767"/>
      <c r="EX86" s="165"/>
      <c r="EY86" s="245" t="str">
        <f>IF(EX86="",InpReq,EX86)</f>
        <v>Please enter required information</v>
      </c>
      <c r="EZ86" s="641">
        <f>par!FA156</f>
        <v>0</v>
      </c>
      <c r="FA86" s="767"/>
      <c r="FB86" s="165"/>
      <c r="FC86" s="245" t="str">
        <f>IF(FB86="",InpReq,FB86)</f>
        <v>Please enter required information</v>
      </c>
      <c r="FD86" s="641">
        <f>par!FE156</f>
        <v>0</v>
      </c>
      <c r="FE86" s="767"/>
      <c r="FF86" s="165"/>
      <c r="FG86" s="245" t="str">
        <f>IF(FF86="",InpReq,FF86)</f>
        <v>Please enter required information</v>
      </c>
      <c r="FH86" s="641">
        <f>par!FI156</f>
        <v>0</v>
      </c>
      <c r="FI86" s="767"/>
      <c r="FJ86" s="165"/>
      <c r="FK86" s="245" t="str">
        <f>IF(FJ86="",InpReq,FJ86)</f>
        <v>Please enter required information</v>
      </c>
      <c r="FL86" s="641">
        <f>par!FM156</f>
        <v>0</v>
      </c>
      <c r="FM86" s="767"/>
      <c r="FN86" s="165"/>
      <c r="FO86" s="245" t="str">
        <f>IF(FN86="",InpReq,FN86)</f>
        <v>Please enter required information</v>
      </c>
      <c r="FP86" s="641">
        <f>par!FQ156</f>
        <v>0</v>
      </c>
      <c r="FQ86" s="767"/>
      <c r="FR86" s="165"/>
      <c r="FS86" s="245" t="str">
        <f>IF(FR86="",InpReq,FR86)</f>
        <v>Please enter required information</v>
      </c>
      <c r="FT86" s="641">
        <f>par!FU156</f>
        <v>0</v>
      </c>
      <c r="FU86" s="767"/>
      <c r="FV86" s="165"/>
      <c r="FW86" s="245" t="str">
        <f>IF(FV86="",InpReq,FV86)</f>
        <v>Please enter required information</v>
      </c>
      <c r="FX86" s="641">
        <f>par!FY156</f>
        <v>0</v>
      </c>
      <c r="FY86" s="767"/>
      <c r="FZ86" s="165"/>
      <c r="GA86" s="245" t="str">
        <f>IF(FZ86="",InpReq,FZ86)</f>
        <v>Please enter required information</v>
      </c>
      <c r="GB86" s="641">
        <f>par!GC156</f>
        <v>0</v>
      </c>
      <c r="GC86" s="767"/>
      <c r="GD86" s="165"/>
      <c r="GE86" s="245" t="str">
        <f>IF(GD86="",InpReq,GD86)</f>
        <v>Please enter required information</v>
      </c>
      <c r="GF86" s="641">
        <f>par!GG156</f>
        <v>0</v>
      </c>
      <c r="GG86" s="767"/>
      <c r="GH86" s="165"/>
      <c r="GI86" s="245" t="str">
        <f>IF(GH86="",InpReq,GH86)</f>
        <v>Please enter required information</v>
      </c>
      <c r="GJ86" s="641">
        <f>par!GK156</f>
        <v>0</v>
      </c>
      <c r="GK86" s="767"/>
      <c r="GL86" s="165"/>
      <c r="GM86" s="245" t="str">
        <f>IF(GL86="",InpReq,GL86)</f>
        <v>Please enter required information</v>
      </c>
      <c r="GN86" s="641">
        <f>par!GO156</f>
        <v>0</v>
      </c>
      <c r="GO86" s="767"/>
      <c r="GP86" s="165"/>
      <c r="GQ86" s="245" t="str">
        <f>IF(GP86="",InpReq,GP86)</f>
        <v>Please enter required information</v>
      </c>
      <c r="GR86" s="641">
        <f>par!GS156</f>
        <v>0</v>
      </c>
      <c r="GS86" s="767"/>
      <c r="GT86" s="165"/>
      <c r="GU86" s="245" t="str">
        <f>IF(GT86="",InpReq,GT86)</f>
        <v>Please enter required information</v>
      </c>
      <c r="GV86" s="641">
        <f>par!GW156</f>
        <v>0</v>
      </c>
      <c r="GW86" s="767"/>
      <c r="GX86" s="165"/>
      <c r="GY86" s="245" t="str">
        <f>IF(GX86="",InpReq,GX86)</f>
        <v>Please enter required information</v>
      </c>
      <c r="GZ86" s="641">
        <f>par!HA156</f>
        <v>0</v>
      </c>
      <c r="HA86" s="767"/>
      <c r="HB86" s="165"/>
      <c r="HC86" s="245" t="str">
        <f>IF(HB86="",InpReq,HB86)</f>
        <v>Please enter required information</v>
      </c>
      <c r="HD86" s="641">
        <f>par!HE156</f>
        <v>0</v>
      </c>
      <c r="HE86" s="767"/>
      <c r="HF86" s="165"/>
      <c r="HG86" s="245" t="str">
        <f>IF(HF86="",InpReq,HF86)</f>
        <v>Please enter required information</v>
      </c>
      <c r="HH86" s="641">
        <f>par!HI156</f>
        <v>0</v>
      </c>
      <c r="HI86" s="767"/>
      <c r="HJ86" s="165"/>
      <c r="HK86" s="245" t="str">
        <f>IF(HJ86="",InpReq,HJ86)</f>
        <v>Please enter required information</v>
      </c>
      <c r="HL86" s="641">
        <f>par!HM156</f>
        <v>0</v>
      </c>
      <c r="HM86" s="767"/>
      <c r="HN86" s="165"/>
      <c r="HO86" s="245" t="str">
        <f>IF(HN86="",InpReq,HN86)</f>
        <v>Please enter required information</v>
      </c>
      <c r="HP86" s="641">
        <f>par!HQ156</f>
        <v>0</v>
      </c>
      <c r="HQ86" s="767"/>
      <c r="HR86" s="165"/>
      <c r="HS86" s="245" t="str">
        <f>IF(HR86="",InpReq,HR86)</f>
        <v>Please enter required information</v>
      </c>
      <c r="HT86" s="641">
        <f>par!HU156</f>
        <v>0</v>
      </c>
      <c r="HU86" s="767"/>
      <c r="HV86" s="165"/>
      <c r="HW86" s="245" t="str">
        <f>IF(HV86="",InpReq,HV86)</f>
        <v>Please enter required information</v>
      </c>
      <c r="HX86" s="641">
        <f>par!HY156</f>
        <v>0</v>
      </c>
      <c r="HY86" s="767"/>
      <c r="HZ86" s="165"/>
      <c r="IA86" s="245" t="str">
        <f>IF(HZ86="",InpReq,HZ86)</f>
        <v>Please enter required information</v>
      </c>
      <c r="IB86" s="641">
        <f>par!IC156</f>
        <v>0</v>
      </c>
      <c r="IC86" s="767"/>
      <c r="ID86" s="165"/>
      <c r="IE86" s="245" t="str">
        <f>IF(ID86="",InpReq,ID86)</f>
        <v>Please enter required information</v>
      </c>
      <c r="IF86" s="641">
        <f>par!IG156</f>
        <v>0</v>
      </c>
      <c r="IG86" s="767"/>
      <c r="IH86" s="165"/>
      <c r="II86" s="245" t="str">
        <f>IF(IH86="",InpReq,IH86)</f>
        <v>Please enter required information</v>
      </c>
      <c r="IJ86" s="641">
        <f>par!IK156</f>
        <v>0</v>
      </c>
      <c r="IK86" s="767"/>
      <c r="IL86" s="165"/>
      <c r="IM86" s="245" t="str">
        <f>IF(IL86="",InpReq,IL86)</f>
        <v>Please enter required information</v>
      </c>
      <c r="IN86" s="641">
        <f>par!IO156</f>
        <v>0</v>
      </c>
      <c r="IO86" s="767"/>
      <c r="IP86" s="165"/>
      <c r="IQ86" s="245" t="str">
        <f>IF(IP86="",InpReq,IP86)</f>
        <v>Please enter required information</v>
      </c>
      <c r="IR86" s="641">
        <f>par!IS156</f>
        <v>0</v>
      </c>
      <c r="IS86" s="767"/>
      <c r="IT86" s="165"/>
      <c r="IU86" s="245" t="str">
        <f>IF(IT86="",InpReq,IT86)</f>
        <v>Please enter required information</v>
      </c>
      <c r="IV86" s="641" t="e">
        <f>par!#REF!</f>
        <v>#REF!</v>
      </c>
      <c r="IW86" s="767"/>
      <c r="IX86" s="165"/>
      <c r="IY86" s="245" t="str">
        <f>IF(IX86="",InpReq,IX86)</f>
        <v>Please enter required information</v>
      </c>
    </row>
    <row r="87" spans="6:259" ht="30.15" hidden="1" customHeight="1" x14ac:dyDescent="0.35">
      <c r="G87" s="399"/>
      <c r="H87" s="641">
        <f>par!I157</f>
        <v>0</v>
      </c>
      <c r="I87" s="767"/>
      <c r="J87" s="244"/>
      <c r="K87" s="245">
        <v>5.3</v>
      </c>
      <c r="L87" s="641">
        <f>par!M157</f>
        <v>0</v>
      </c>
      <c r="M87" s="767"/>
      <c r="N87" s="244"/>
      <c r="O87" s="245">
        <v>5.3</v>
      </c>
      <c r="P87" s="641">
        <f>par!Q157</f>
        <v>0</v>
      </c>
      <c r="Q87" s="767"/>
      <c r="R87" s="244"/>
      <c r="S87" s="245">
        <v>5.3</v>
      </c>
      <c r="T87" s="641">
        <f>par!U157</f>
        <v>0</v>
      </c>
      <c r="U87" s="767"/>
      <c r="V87" s="244"/>
      <c r="W87" s="245">
        <v>5.3</v>
      </c>
      <c r="X87" s="641">
        <f>par!Y157</f>
        <v>0</v>
      </c>
      <c r="Y87" s="767"/>
      <c r="Z87" s="244"/>
      <c r="AA87" s="245">
        <v>5.3</v>
      </c>
      <c r="AB87" s="641">
        <f>par!AC157</f>
        <v>0</v>
      </c>
      <c r="AC87" s="767"/>
      <c r="AD87" s="244"/>
      <c r="AE87" s="245">
        <v>5.3</v>
      </c>
      <c r="AF87" s="641">
        <f>par!AG157</f>
        <v>0</v>
      </c>
      <c r="AG87" s="767"/>
      <c r="AH87" s="244"/>
      <c r="AI87" s="245">
        <v>5.3</v>
      </c>
      <c r="AJ87" s="641">
        <f>par!AK157</f>
        <v>0</v>
      </c>
      <c r="AK87" s="767"/>
      <c r="AL87" s="244"/>
      <c r="AM87" s="245">
        <v>5.3</v>
      </c>
      <c r="AN87" s="641">
        <f>par!AO157</f>
        <v>0</v>
      </c>
      <c r="AO87" s="767"/>
      <c r="AP87" s="244"/>
      <c r="AQ87" s="245">
        <v>5.3</v>
      </c>
      <c r="AR87" s="641">
        <f>par!AS157</f>
        <v>0</v>
      </c>
      <c r="AS87" s="767"/>
      <c r="AT87" s="244"/>
      <c r="AU87" s="245">
        <v>5.3</v>
      </c>
      <c r="AV87" s="641">
        <f>par!AW157</f>
        <v>0</v>
      </c>
      <c r="AW87" s="767"/>
      <c r="AX87" s="244"/>
      <c r="AY87" s="245">
        <v>5.3</v>
      </c>
      <c r="AZ87" s="641">
        <f>par!BA157</f>
        <v>0</v>
      </c>
      <c r="BA87" s="767"/>
      <c r="BB87" s="244"/>
      <c r="BC87" s="245">
        <v>5.3</v>
      </c>
      <c r="BD87" s="641">
        <f>par!BE157</f>
        <v>0</v>
      </c>
      <c r="BE87" s="767"/>
      <c r="BF87" s="244"/>
      <c r="BG87" s="245">
        <v>5.3</v>
      </c>
      <c r="BH87" s="641">
        <f>par!BI157</f>
        <v>0</v>
      </c>
      <c r="BI87" s="767"/>
      <c r="BJ87" s="244"/>
      <c r="BK87" s="245">
        <v>5.3</v>
      </c>
      <c r="BL87" s="641">
        <f>par!BM157</f>
        <v>0</v>
      </c>
      <c r="BM87" s="767"/>
      <c r="BN87" s="244"/>
      <c r="BO87" s="245">
        <v>5.3</v>
      </c>
      <c r="BP87" s="641">
        <f>par!BQ157</f>
        <v>0</v>
      </c>
      <c r="BQ87" s="767"/>
      <c r="BR87" s="244"/>
      <c r="BS87" s="245">
        <v>5.3</v>
      </c>
      <c r="BT87" s="641">
        <f>par!BU157</f>
        <v>0</v>
      </c>
      <c r="BU87" s="767"/>
      <c r="BV87" s="244"/>
      <c r="BW87" s="245">
        <v>5.3</v>
      </c>
      <c r="BX87" s="641">
        <f>par!BY157</f>
        <v>0</v>
      </c>
      <c r="BY87" s="767"/>
      <c r="BZ87" s="244"/>
      <c r="CA87" s="245">
        <v>5.3</v>
      </c>
      <c r="CB87" s="641">
        <f>par!CC157</f>
        <v>0</v>
      </c>
      <c r="CC87" s="767"/>
      <c r="CD87" s="244"/>
      <c r="CE87" s="245">
        <v>5.3</v>
      </c>
      <c r="CF87" s="641">
        <f>par!CG157</f>
        <v>0</v>
      </c>
      <c r="CG87" s="767"/>
      <c r="CH87" s="244"/>
      <c r="CI87" s="245">
        <v>5.3</v>
      </c>
      <c r="CJ87" s="641">
        <f>par!CK157</f>
        <v>0</v>
      </c>
      <c r="CK87" s="767"/>
      <c r="CL87" s="244"/>
      <c r="CM87" s="245">
        <v>5.3</v>
      </c>
      <c r="CN87" s="641">
        <f>par!CO157</f>
        <v>0</v>
      </c>
      <c r="CO87" s="767"/>
      <c r="CP87" s="244"/>
      <c r="CQ87" s="245">
        <v>5.3</v>
      </c>
      <c r="CR87" s="641">
        <f>par!CS157</f>
        <v>0</v>
      </c>
      <c r="CS87" s="767"/>
      <c r="CT87" s="244"/>
      <c r="CU87" s="245">
        <v>5.3</v>
      </c>
      <c r="CV87" s="641">
        <f>par!CW157</f>
        <v>0</v>
      </c>
      <c r="CW87" s="767"/>
      <c r="CX87" s="244"/>
      <c r="CY87" s="245">
        <v>5.3</v>
      </c>
      <c r="CZ87" s="641">
        <f>par!DA157</f>
        <v>0</v>
      </c>
      <c r="DA87" s="767"/>
      <c r="DB87" s="244"/>
      <c r="DC87" s="245">
        <v>5.3</v>
      </c>
      <c r="DD87" s="641">
        <f>par!DE157</f>
        <v>0</v>
      </c>
      <c r="DE87" s="767"/>
      <c r="DF87" s="244"/>
      <c r="DG87" s="245">
        <v>5.3</v>
      </c>
      <c r="DH87" s="641">
        <f>par!DI157</f>
        <v>0</v>
      </c>
      <c r="DI87" s="767"/>
      <c r="DJ87" s="244"/>
      <c r="DK87" s="245">
        <v>5.3</v>
      </c>
      <c r="DL87" s="641">
        <f>par!DM157</f>
        <v>0</v>
      </c>
      <c r="DM87" s="767"/>
      <c r="DN87" s="244"/>
      <c r="DO87" s="245">
        <v>5.3</v>
      </c>
      <c r="DP87" s="641">
        <f>par!DQ157</f>
        <v>0</v>
      </c>
      <c r="DQ87" s="767"/>
      <c r="DR87" s="244"/>
      <c r="DS87" s="245">
        <v>5.3</v>
      </c>
      <c r="DT87" s="641">
        <f>par!DU157</f>
        <v>0</v>
      </c>
      <c r="DU87" s="767"/>
      <c r="DV87" s="244"/>
      <c r="DW87" s="245">
        <v>5.3</v>
      </c>
      <c r="DX87" s="641">
        <f>par!DY157</f>
        <v>0</v>
      </c>
      <c r="DY87" s="767"/>
      <c r="DZ87" s="244"/>
      <c r="EA87" s="245">
        <v>5.3</v>
      </c>
      <c r="EB87" s="641">
        <f>par!EC157</f>
        <v>0</v>
      </c>
      <c r="EC87" s="767"/>
      <c r="ED87" s="244"/>
      <c r="EE87" s="245">
        <v>5.3</v>
      </c>
      <c r="EF87" s="641">
        <f>par!EG157</f>
        <v>0</v>
      </c>
      <c r="EG87" s="767"/>
      <c r="EH87" s="244"/>
      <c r="EI87" s="245">
        <v>5.3</v>
      </c>
      <c r="EJ87" s="641">
        <f>par!EK157</f>
        <v>0</v>
      </c>
      <c r="EK87" s="767"/>
      <c r="EL87" s="244"/>
      <c r="EM87" s="245">
        <v>5.3</v>
      </c>
      <c r="EN87" s="641">
        <f>par!EO157</f>
        <v>0</v>
      </c>
      <c r="EO87" s="767"/>
      <c r="EP87" s="244"/>
      <c r="EQ87" s="245">
        <v>5.3</v>
      </c>
      <c r="ER87" s="641">
        <f>par!ES157</f>
        <v>0</v>
      </c>
      <c r="ES87" s="767"/>
      <c r="ET87" s="244"/>
      <c r="EU87" s="245">
        <v>5.3</v>
      </c>
      <c r="EV87" s="641">
        <f>par!EW157</f>
        <v>0</v>
      </c>
      <c r="EW87" s="767"/>
      <c r="EX87" s="244"/>
      <c r="EY87" s="245">
        <v>5.3</v>
      </c>
      <c r="EZ87" s="641">
        <f>par!FA157</f>
        <v>0</v>
      </c>
      <c r="FA87" s="767"/>
      <c r="FB87" s="244"/>
      <c r="FC87" s="245">
        <v>5.3</v>
      </c>
      <c r="FD87" s="641">
        <f>par!FE157</f>
        <v>0</v>
      </c>
      <c r="FE87" s="767"/>
      <c r="FF87" s="244"/>
      <c r="FG87" s="245">
        <v>5.3</v>
      </c>
      <c r="FH87" s="641">
        <f>par!FI157</f>
        <v>0</v>
      </c>
      <c r="FI87" s="767"/>
      <c r="FJ87" s="244"/>
      <c r="FK87" s="245">
        <v>5.3</v>
      </c>
      <c r="FL87" s="641">
        <f>par!FM157</f>
        <v>0</v>
      </c>
      <c r="FM87" s="767"/>
      <c r="FN87" s="244"/>
      <c r="FO87" s="245">
        <v>5.3</v>
      </c>
      <c r="FP87" s="641">
        <f>par!FQ157</f>
        <v>0</v>
      </c>
      <c r="FQ87" s="767"/>
      <c r="FR87" s="244"/>
      <c r="FS87" s="245">
        <v>5.3</v>
      </c>
      <c r="FT87" s="641">
        <f>par!FU157</f>
        <v>0</v>
      </c>
      <c r="FU87" s="767"/>
      <c r="FV87" s="244"/>
      <c r="FW87" s="245">
        <v>5.3</v>
      </c>
      <c r="FX87" s="641">
        <f>par!FY157</f>
        <v>0</v>
      </c>
      <c r="FY87" s="767"/>
      <c r="FZ87" s="244"/>
      <c r="GA87" s="245">
        <v>5.3</v>
      </c>
      <c r="GB87" s="641">
        <f>par!GC157</f>
        <v>0</v>
      </c>
      <c r="GC87" s="767"/>
      <c r="GD87" s="244"/>
      <c r="GE87" s="245">
        <v>5.3</v>
      </c>
      <c r="GF87" s="641">
        <f>par!GG157</f>
        <v>0</v>
      </c>
      <c r="GG87" s="767"/>
      <c r="GH87" s="244"/>
      <c r="GI87" s="245">
        <v>5.3</v>
      </c>
      <c r="GJ87" s="641">
        <f>par!GK157</f>
        <v>0</v>
      </c>
      <c r="GK87" s="767"/>
      <c r="GL87" s="244"/>
      <c r="GM87" s="245">
        <v>5.3</v>
      </c>
      <c r="GN87" s="641">
        <f>par!GO157</f>
        <v>0</v>
      </c>
      <c r="GO87" s="767"/>
      <c r="GP87" s="244"/>
      <c r="GQ87" s="245">
        <v>5.3</v>
      </c>
      <c r="GR87" s="641">
        <f>par!GS157</f>
        <v>0</v>
      </c>
      <c r="GS87" s="767"/>
      <c r="GT87" s="244"/>
      <c r="GU87" s="245">
        <v>5.3</v>
      </c>
      <c r="GV87" s="641">
        <f>par!GW157</f>
        <v>0</v>
      </c>
      <c r="GW87" s="767"/>
      <c r="GX87" s="244"/>
      <c r="GY87" s="245">
        <v>5.3</v>
      </c>
      <c r="GZ87" s="641">
        <f>par!HA157</f>
        <v>0</v>
      </c>
      <c r="HA87" s="767"/>
      <c r="HB87" s="244"/>
      <c r="HC87" s="245">
        <v>5.3</v>
      </c>
      <c r="HD87" s="641">
        <f>par!HE157</f>
        <v>0</v>
      </c>
      <c r="HE87" s="767"/>
      <c r="HF87" s="244"/>
      <c r="HG87" s="245">
        <v>5.3</v>
      </c>
      <c r="HH87" s="641">
        <f>par!HI157</f>
        <v>0</v>
      </c>
      <c r="HI87" s="767"/>
      <c r="HJ87" s="244"/>
      <c r="HK87" s="245">
        <v>5.3</v>
      </c>
      <c r="HL87" s="641">
        <f>par!HM157</f>
        <v>0</v>
      </c>
      <c r="HM87" s="767"/>
      <c r="HN87" s="244"/>
      <c r="HO87" s="245">
        <v>5.3</v>
      </c>
      <c r="HP87" s="641">
        <f>par!HQ157</f>
        <v>0</v>
      </c>
      <c r="HQ87" s="767"/>
      <c r="HR87" s="244"/>
      <c r="HS87" s="245">
        <v>5.3</v>
      </c>
      <c r="HT87" s="641">
        <f>par!HU157</f>
        <v>0</v>
      </c>
      <c r="HU87" s="767"/>
      <c r="HV87" s="244"/>
      <c r="HW87" s="245">
        <v>5.3</v>
      </c>
      <c r="HX87" s="641">
        <f>par!HY157</f>
        <v>0</v>
      </c>
      <c r="HY87" s="767"/>
      <c r="HZ87" s="244"/>
      <c r="IA87" s="245">
        <v>5.3</v>
      </c>
      <c r="IB87" s="641">
        <f>par!IC157</f>
        <v>0</v>
      </c>
      <c r="IC87" s="767"/>
      <c r="ID87" s="244"/>
      <c r="IE87" s="245">
        <v>5.3</v>
      </c>
      <c r="IF87" s="641">
        <f>par!IG157</f>
        <v>0</v>
      </c>
      <c r="IG87" s="767"/>
      <c r="IH87" s="244"/>
      <c r="II87" s="245">
        <v>5.3</v>
      </c>
      <c r="IJ87" s="641">
        <f>par!IK157</f>
        <v>0</v>
      </c>
      <c r="IK87" s="767"/>
      <c r="IL87" s="244"/>
      <c r="IM87" s="245">
        <v>5.3</v>
      </c>
      <c r="IN87" s="641">
        <f>par!IO157</f>
        <v>0</v>
      </c>
      <c r="IO87" s="767"/>
      <c r="IP87" s="244"/>
      <c r="IQ87" s="245">
        <v>5.3</v>
      </c>
      <c r="IR87" s="641">
        <f>par!IS157</f>
        <v>0</v>
      </c>
      <c r="IS87" s="767"/>
      <c r="IT87" s="244"/>
      <c r="IU87" s="245">
        <v>5.3</v>
      </c>
      <c r="IV87" s="641" t="e">
        <f>par!#REF!</f>
        <v>#REF!</v>
      </c>
      <c r="IW87" s="767"/>
      <c r="IX87" s="244"/>
      <c r="IY87" s="245">
        <v>5.3</v>
      </c>
    </row>
    <row r="88" spans="6:259" ht="30.15" hidden="1" customHeight="1" x14ac:dyDescent="0.35">
      <c r="G88" s="432"/>
      <c r="H88" s="641">
        <f>par!I158</f>
        <v>0</v>
      </c>
      <c r="I88" s="767"/>
      <c r="J88" s="244"/>
      <c r="K88" s="245">
        <v>5.3</v>
      </c>
      <c r="L88" s="641">
        <f>par!M158</f>
        <v>0</v>
      </c>
      <c r="M88" s="767"/>
      <c r="N88" s="244"/>
      <c r="O88" s="245">
        <v>5.3</v>
      </c>
      <c r="P88" s="641">
        <f>par!Q158</f>
        <v>0</v>
      </c>
      <c r="Q88" s="767"/>
      <c r="R88" s="244"/>
      <c r="S88" s="245">
        <v>5.3</v>
      </c>
      <c r="T88" s="641">
        <f>par!U158</f>
        <v>0</v>
      </c>
      <c r="U88" s="767"/>
      <c r="V88" s="244"/>
      <c r="W88" s="245">
        <v>5.3</v>
      </c>
      <c r="X88" s="641">
        <f>par!Y158</f>
        <v>0</v>
      </c>
      <c r="Y88" s="767"/>
      <c r="Z88" s="244"/>
      <c r="AA88" s="245">
        <v>5.3</v>
      </c>
      <c r="AB88" s="641">
        <f>par!AC158</f>
        <v>0</v>
      </c>
      <c r="AC88" s="767"/>
      <c r="AD88" s="244"/>
      <c r="AE88" s="245">
        <v>5.3</v>
      </c>
      <c r="AF88" s="641">
        <f>par!AG158</f>
        <v>0</v>
      </c>
      <c r="AG88" s="767"/>
      <c r="AH88" s="244"/>
      <c r="AI88" s="245">
        <v>5.3</v>
      </c>
      <c r="AJ88" s="641">
        <f>par!AK158</f>
        <v>0</v>
      </c>
      <c r="AK88" s="767"/>
      <c r="AL88" s="244"/>
      <c r="AM88" s="245">
        <v>5.3</v>
      </c>
      <c r="AN88" s="641">
        <f>par!AO158</f>
        <v>0</v>
      </c>
      <c r="AO88" s="767"/>
      <c r="AP88" s="244"/>
      <c r="AQ88" s="245">
        <v>5.3</v>
      </c>
      <c r="AR88" s="641">
        <f>par!AS158</f>
        <v>0</v>
      </c>
      <c r="AS88" s="767"/>
      <c r="AT88" s="244"/>
      <c r="AU88" s="245">
        <v>5.3</v>
      </c>
      <c r="AV88" s="641">
        <f>par!AW158</f>
        <v>0</v>
      </c>
      <c r="AW88" s="767"/>
      <c r="AX88" s="244"/>
      <c r="AY88" s="245">
        <v>5.3</v>
      </c>
      <c r="AZ88" s="641">
        <f>par!BA158</f>
        <v>0</v>
      </c>
      <c r="BA88" s="767"/>
      <c r="BB88" s="244"/>
      <c r="BC88" s="245">
        <v>5.3</v>
      </c>
      <c r="BD88" s="641">
        <f>par!BE158</f>
        <v>0</v>
      </c>
      <c r="BE88" s="767"/>
      <c r="BF88" s="244"/>
      <c r="BG88" s="245">
        <v>5.3</v>
      </c>
      <c r="BH88" s="641">
        <f>par!BI158</f>
        <v>0</v>
      </c>
      <c r="BI88" s="767"/>
      <c r="BJ88" s="244"/>
      <c r="BK88" s="245">
        <v>5.3</v>
      </c>
      <c r="BL88" s="641">
        <f>par!BM158</f>
        <v>0</v>
      </c>
      <c r="BM88" s="767"/>
      <c r="BN88" s="244"/>
      <c r="BO88" s="245">
        <v>5.3</v>
      </c>
      <c r="BP88" s="641">
        <f>par!BQ158</f>
        <v>0</v>
      </c>
      <c r="BQ88" s="767"/>
      <c r="BR88" s="244"/>
      <c r="BS88" s="245">
        <v>5.3</v>
      </c>
      <c r="BT88" s="641">
        <f>par!BU158</f>
        <v>0</v>
      </c>
      <c r="BU88" s="767"/>
      <c r="BV88" s="244"/>
      <c r="BW88" s="245">
        <v>5.3</v>
      </c>
      <c r="BX88" s="641">
        <f>par!BY158</f>
        <v>0</v>
      </c>
      <c r="BY88" s="767"/>
      <c r="BZ88" s="244"/>
      <c r="CA88" s="245">
        <v>5.3</v>
      </c>
      <c r="CB88" s="641">
        <f>par!CC158</f>
        <v>0</v>
      </c>
      <c r="CC88" s="767"/>
      <c r="CD88" s="244"/>
      <c r="CE88" s="245">
        <v>5.3</v>
      </c>
      <c r="CF88" s="641">
        <f>par!CG158</f>
        <v>0</v>
      </c>
      <c r="CG88" s="767"/>
      <c r="CH88" s="244"/>
      <c r="CI88" s="245">
        <v>5.3</v>
      </c>
      <c r="CJ88" s="641">
        <f>par!CK158</f>
        <v>0</v>
      </c>
      <c r="CK88" s="767"/>
      <c r="CL88" s="244"/>
      <c r="CM88" s="245">
        <v>5.3</v>
      </c>
      <c r="CN88" s="641">
        <f>par!CO158</f>
        <v>0</v>
      </c>
      <c r="CO88" s="767"/>
      <c r="CP88" s="244"/>
      <c r="CQ88" s="245">
        <v>5.3</v>
      </c>
      <c r="CR88" s="641">
        <f>par!CS158</f>
        <v>0</v>
      </c>
      <c r="CS88" s="767"/>
      <c r="CT88" s="244"/>
      <c r="CU88" s="245">
        <v>5.3</v>
      </c>
      <c r="CV88" s="641">
        <f>par!CW158</f>
        <v>0</v>
      </c>
      <c r="CW88" s="767"/>
      <c r="CX88" s="244"/>
      <c r="CY88" s="245">
        <v>5.3</v>
      </c>
      <c r="CZ88" s="641">
        <f>par!DA158</f>
        <v>0</v>
      </c>
      <c r="DA88" s="767"/>
      <c r="DB88" s="244"/>
      <c r="DC88" s="245">
        <v>5.3</v>
      </c>
      <c r="DD88" s="641">
        <f>par!DE158</f>
        <v>0</v>
      </c>
      <c r="DE88" s="767"/>
      <c r="DF88" s="244"/>
      <c r="DG88" s="245">
        <v>5.3</v>
      </c>
      <c r="DH88" s="641">
        <f>par!DI158</f>
        <v>0</v>
      </c>
      <c r="DI88" s="767"/>
      <c r="DJ88" s="244"/>
      <c r="DK88" s="245">
        <v>5.3</v>
      </c>
      <c r="DL88" s="641">
        <f>par!DM158</f>
        <v>0</v>
      </c>
      <c r="DM88" s="767"/>
      <c r="DN88" s="244"/>
      <c r="DO88" s="245">
        <v>5.3</v>
      </c>
      <c r="DP88" s="641">
        <f>par!DQ158</f>
        <v>0</v>
      </c>
      <c r="DQ88" s="767"/>
      <c r="DR88" s="244"/>
      <c r="DS88" s="245">
        <v>5.3</v>
      </c>
      <c r="DT88" s="641">
        <f>par!DU158</f>
        <v>0</v>
      </c>
      <c r="DU88" s="767"/>
      <c r="DV88" s="244"/>
      <c r="DW88" s="245">
        <v>5.3</v>
      </c>
      <c r="DX88" s="641">
        <f>par!DY158</f>
        <v>0</v>
      </c>
      <c r="DY88" s="767"/>
      <c r="DZ88" s="244"/>
      <c r="EA88" s="245">
        <v>5.3</v>
      </c>
      <c r="EB88" s="641">
        <f>par!EC158</f>
        <v>0</v>
      </c>
      <c r="EC88" s="767"/>
      <c r="ED88" s="244"/>
      <c r="EE88" s="245">
        <v>5.3</v>
      </c>
      <c r="EF88" s="641">
        <f>par!EG158</f>
        <v>0</v>
      </c>
      <c r="EG88" s="767"/>
      <c r="EH88" s="244"/>
      <c r="EI88" s="245">
        <v>5.3</v>
      </c>
      <c r="EJ88" s="641">
        <f>par!EK158</f>
        <v>0</v>
      </c>
      <c r="EK88" s="767"/>
      <c r="EL88" s="244"/>
      <c r="EM88" s="245">
        <v>5.3</v>
      </c>
      <c r="EN88" s="641">
        <f>par!EO158</f>
        <v>0</v>
      </c>
      <c r="EO88" s="767"/>
      <c r="EP88" s="244"/>
      <c r="EQ88" s="245">
        <v>5.3</v>
      </c>
      <c r="ER88" s="641">
        <f>par!ES158</f>
        <v>0</v>
      </c>
      <c r="ES88" s="767"/>
      <c r="ET88" s="244"/>
      <c r="EU88" s="245">
        <v>5.3</v>
      </c>
      <c r="EV88" s="641">
        <f>par!EW158</f>
        <v>0</v>
      </c>
      <c r="EW88" s="767"/>
      <c r="EX88" s="244"/>
      <c r="EY88" s="245">
        <v>5.3</v>
      </c>
      <c r="EZ88" s="641">
        <f>par!FA158</f>
        <v>0</v>
      </c>
      <c r="FA88" s="767"/>
      <c r="FB88" s="244"/>
      <c r="FC88" s="245">
        <v>5.3</v>
      </c>
      <c r="FD88" s="641">
        <f>par!FE158</f>
        <v>0</v>
      </c>
      <c r="FE88" s="767"/>
      <c r="FF88" s="244"/>
      <c r="FG88" s="245">
        <v>5.3</v>
      </c>
      <c r="FH88" s="641">
        <f>par!FI158</f>
        <v>0</v>
      </c>
      <c r="FI88" s="767"/>
      <c r="FJ88" s="244"/>
      <c r="FK88" s="245">
        <v>5.3</v>
      </c>
      <c r="FL88" s="641">
        <f>par!FM158</f>
        <v>0</v>
      </c>
      <c r="FM88" s="767"/>
      <c r="FN88" s="244"/>
      <c r="FO88" s="245">
        <v>5.3</v>
      </c>
      <c r="FP88" s="641">
        <f>par!FQ158</f>
        <v>0</v>
      </c>
      <c r="FQ88" s="767"/>
      <c r="FR88" s="244"/>
      <c r="FS88" s="245">
        <v>5.3</v>
      </c>
      <c r="FT88" s="641">
        <f>par!FU158</f>
        <v>0</v>
      </c>
      <c r="FU88" s="767"/>
      <c r="FV88" s="244"/>
      <c r="FW88" s="245">
        <v>5.3</v>
      </c>
      <c r="FX88" s="641">
        <f>par!FY158</f>
        <v>0</v>
      </c>
      <c r="FY88" s="767"/>
      <c r="FZ88" s="244"/>
      <c r="GA88" s="245">
        <v>5.3</v>
      </c>
      <c r="GB88" s="641">
        <f>par!GC158</f>
        <v>0</v>
      </c>
      <c r="GC88" s="767"/>
      <c r="GD88" s="244"/>
      <c r="GE88" s="245">
        <v>5.3</v>
      </c>
      <c r="GF88" s="641">
        <f>par!GG158</f>
        <v>0</v>
      </c>
      <c r="GG88" s="767"/>
      <c r="GH88" s="244"/>
      <c r="GI88" s="245">
        <v>5.3</v>
      </c>
      <c r="GJ88" s="641">
        <f>par!GK158</f>
        <v>0</v>
      </c>
      <c r="GK88" s="767"/>
      <c r="GL88" s="244"/>
      <c r="GM88" s="245">
        <v>5.3</v>
      </c>
      <c r="GN88" s="641">
        <f>par!GO158</f>
        <v>0</v>
      </c>
      <c r="GO88" s="767"/>
      <c r="GP88" s="244"/>
      <c r="GQ88" s="245">
        <v>5.3</v>
      </c>
      <c r="GR88" s="641">
        <f>par!GS158</f>
        <v>0</v>
      </c>
      <c r="GS88" s="767"/>
      <c r="GT88" s="244"/>
      <c r="GU88" s="245">
        <v>5.3</v>
      </c>
      <c r="GV88" s="641">
        <f>par!GW158</f>
        <v>0</v>
      </c>
      <c r="GW88" s="767"/>
      <c r="GX88" s="244"/>
      <c r="GY88" s="245">
        <v>5.3</v>
      </c>
      <c r="GZ88" s="641">
        <f>par!HA158</f>
        <v>0</v>
      </c>
      <c r="HA88" s="767"/>
      <c r="HB88" s="244"/>
      <c r="HC88" s="245">
        <v>5.3</v>
      </c>
      <c r="HD88" s="641">
        <f>par!HE158</f>
        <v>0</v>
      </c>
      <c r="HE88" s="767"/>
      <c r="HF88" s="244"/>
      <c r="HG88" s="245">
        <v>5.3</v>
      </c>
      <c r="HH88" s="641">
        <f>par!HI158</f>
        <v>0</v>
      </c>
      <c r="HI88" s="767"/>
      <c r="HJ88" s="244"/>
      <c r="HK88" s="245">
        <v>5.3</v>
      </c>
      <c r="HL88" s="641">
        <f>par!HM158</f>
        <v>0</v>
      </c>
      <c r="HM88" s="767"/>
      <c r="HN88" s="244"/>
      <c r="HO88" s="245">
        <v>5.3</v>
      </c>
      <c r="HP88" s="641">
        <f>par!HQ158</f>
        <v>0</v>
      </c>
      <c r="HQ88" s="767"/>
      <c r="HR88" s="244"/>
      <c r="HS88" s="245">
        <v>5.3</v>
      </c>
      <c r="HT88" s="641">
        <f>par!HU158</f>
        <v>0</v>
      </c>
      <c r="HU88" s="767"/>
      <c r="HV88" s="244"/>
      <c r="HW88" s="245">
        <v>5.3</v>
      </c>
      <c r="HX88" s="641">
        <f>par!HY158</f>
        <v>0</v>
      </c>
      <c r="HY88" s="767"/>
      <c r="HZ88" s="244"/>
      <c r="IA88" s="245">
        <v>5.3</v>
      </c>
      <c r="IB88" s="641">
        <f>par!IC158</f>
        <v>0</v>
      </c>
      <c r="IC88" s="767"/>
      <c r="ID88" s="244"/>
      <c r="IE88" s="245">
        <v>5.3</v>
      </c>
      <c r="IF88" s="641">
        <f>par!IG158</f>
        <v>0</v>
      </c>
      <c r="IG88" s="767"/>
      <c r="IH88" s="244"/>
      <c r="II88" s="245">
        <v>5.3</v>
      </c>
      <c r="IJ88" s="641">
        <f>par!IK158</f>
        <v>0</v>
      </c>
      <c r="IK88" s="767"/>
      <c r="IL88" s="244"/>
      <c r="IM88" s="245">
        <v>5.3</v>
      </c>
      <c r="IN88" s="641">
        <f>par!IO158</f>
        <v>0</v>
      </c>
      <c r="IO88" s="767"/>
      <c r="IP88" s="244"/>
      <c r="IQ88" s="245">
        <v>5.3</v>
      </c>
      <c r="IR88" s="641">
        <f>par!IS158</f>
        <v>0</v>
      </c>
      <c r="IS88" s="767"/>
      <c r="IT88" s="244"/>
      <c r="IU88" s="245">
        <v>5.3</v>
      </c>
      <c r="IV88" s="641" t="e">
        <f>par!#REF!</f>
        <v>#REF!</v>
      </c>
      <c r="IW88" s="767"/>
      <c r="IX88" s="244"/>
      <c r="IY88" s="245">
        <v>5.3</v>
      </c>
    </row>
    <row r="89" spans="6:259" ht="30.15" hidden="1" customHeight="1" x14ac:dyDescent="0.35">
      <c r="G89" s="400"/>
      <c r="H89" s="641">
        <f>par!I159</f>
        <v>0</v>
      </c>
      <c r="I89" s="767"/>
      <c r="J89" s="244"/>
      <c r="K89" s="250">
        <f>6.784*10^-4*25</f>
        <v>1.6959999999999999E-2</v>
      </c>
      <c r="L89" s="641">
        <f>par!M159</f>
        <v>0</v>
      </c>
      <c r="M89" s="767"/>
      <c r="N89" s="244"/>
      <c r="O89" s="250">
        <f>6.784*10^-4*25</f>
        <v>1.6959999999999999E-2</v>
      </c>
      <c r="P89" s="641">
        <f>par!Q159</f>
        <v>0</v>
      </c>
      <c r="Q89" s="767"/>
      <c r="R89" s="244"/>
      <c r="S89" s="250">
        <f>6.784*10^-4*25</f>
        <v>1.6959999999999999E-2</v>
      </c>
      <c r="T89" s="641">
        <f>par!U159</f>
        <v>0</v>
      </c>
      <c r="U89" s="767"/>
      <c r="V89" s="244"/>
      <c r="W89" s="250">
        <f>6.784*10^-4*25</f>
        <v>1.6959999999999999E-2</v>
      </c>
      <c r="X89" s="641">
        <f>par!Y159</f>
        <v>0</v>
      </c>
      <c r="Y89" s="767"/>
      <c r="Z89" s="244"/>
      <c r="AA89" s="250">
        <f>6.784*10^-4*25</f>
        <v>1.6959999999999999E-2</v>
      </c>
      <c r="AB89" s="641">
        <f>par!AC159</f>
        <v>0</v>
      </c>
      <c r="AC89" s="767"/>
      <c r="AD89" s="244"/>
      <c r="AE89" s="250">
        <f>6.784*10^-4*25</f>
        <v>1.6959999999999999E-2</v>
      </c>
      <c r="AF89" s="641">
        <f>par!AG159</f>
        <v>0</v>
      </c>
      <c r="AG89" s="767"/>
      <c r="AH89" s="244"/>
      <c r="AI89" s="250">
        <f>6.784*10^-4*25</f>
        <v>1.6959999999999999E-2</v>
      </c>
      <c r="AJ89" s="641">
        <f>par!AK159</f>
        <v>0</v>
      </c>
      <c r="AK89" s="767"/>
      <c r="AL89" s="244"/>
      <c r="AM89" s="250">
        <f>6.784*10^-4*25</f>
        <v>1.6959999999999999E-2</v>
      </c>
      <c r="AN89" s="641">
        <f>par!AO159</f>
        <v>0</v>
      </c>
      <c r="AO89" s="767"/>
      <c r="AP89" s="244"/>
      <c r="AQ89" s="250">
        <f>6.784*10^-4*25</f>
        <v>1.6959999999999999E-2</v>
      </c>
      <c r="AR89" s="641">
        <f>par!AS159</f>
        <v>0</v>
      </c>
      <c r="AS89" s="767"/>
      <c r="AT89" s="244"/>
      <c r="AU89" s="250">
        <f>6.784*10^-4*25</f>
        <v>1.6959999999999999E-2</v>
      </c>
      <c r="AV89" s="641">
        <f>par!AW159</f>
        <v>0</v>
      </c>
      <c r="AW89" s="767"/>
      <c r="AX89" s="244"/>
      <c r="AY89" s="250">
        <f>6.784*10^-4*25</f>
        <v>1.6959999999999999E-2</v>
      </c>
      <c r="AZ89" s="641">
        <f>par!BA159</f>
        <v>0</v>
      </c>
      <c r="BA89" s="767"/>
      <c r="BB89" s="244"/>
      <c r="BC89" s="250">
        <f>6.784*10^-4*25</f>
        <v>1.6959999999999999E-2</v>
      </c>
      <c r="BD89" s="641">
        <f>par!BE159</f>
        <v>0</v>
      </c>
      <c r="BE89" s="767"/>
      <c r="BF89" s="244"/>
      <c r="BG89" s="250">
        <f>6.784*10^-4*25</f>
        <v>1.6959999999999999E-2</v>
      </c>
      <c r="BH89" s="641">
        <f>par!BI159</f>
        <v>0</v>
      </c>
      <c r="BI89" s="767"/>
      <c r="BJ89" s="244"/>
      <c r="BK89" s="250">
        <f>6.784*10^-4*25</f>
        <v>1.6959999999999999E-2</v>
      </c>
      <c r="BL89" s="641">
        <f>par!BM159</f>
        <v>0</v>
      </c>
      <c r="BM89" s="767"/>
      <c r="BN89" s="244"/>
      <c r="BO89" s="250">
        <f>6.784*10^-4*25</f>
        <v>1.6959999999999999E-2</v>
      </c>
      <c r="BP89" s="641">
        <f>par!BQ159</f>
        <v>0</v>
      </c>
      <c r="BQ89" s="767"/>
      <c r="BR89" s="244"/>
      <c r="BS89" s="250">
        <f>6.784*10^-4*25</f>
        <v>1.6959999999999999E-2</v>
      </c>
      <c r="BT89" s="641">
        <f>par!BU159</f>
        <v>0</v>
      </c>
      <c r="BU89" s="767"/>
      <c r="BV89" s="244"/>
      <c r="BW89" s="250">
        <f>6.784*10^-4*25</f>
        <v>1.6959999999999999E-2</v>
      </c>
      <c r="BX89" s="641">
        <f>par!BY159</f>
        <v>0</v>
      </c>
      <c r="BY89" s="767"/>
      <c r="BZ89" s="244"/>
      <c r="CA89" s="250">
        <f>6.784*10^-4*25</f>
        <v>1.6959999999999999E-2</v>
      </c>
      <c r="CB89" s="641">
        <f>par!CC159</f>
        <v>0</v>
      </c>
      <c r="CC89" s="767"/>
      <c r="CD89" s="244"/>
      <c r="CE89" s="250">
        <f>6.784*10^-4*25</f>
        <v>1.6959999999999999E-2</v>
      </c>
      <c r="CF89" s="641">
        <f>par!CG159</f>
        <v>0</v>
      </c>
      <c r="CG89" s="767"/>
      <c r="CH89" s="244"/>
      <c r="CI89" s="250">
        <f>6.784*10^-4*25</f>
        <v>1.6959999999999999E-2</v>
      </c>
      <c r="CJ89" s="641">
        <f>par!CK159</f>
        <v>0</v>
      </c>
      <c r="CK89" s="767"/>
      <c r="CL89" s="244"/>
      <c r="CM89" s="250">
        <f>6.784*10^-4*25</f>
        <v>1.6959999999999999E-2</v>
      </c>
      <c r="CN89" s="641">
        <f>par!CO159</f>
        <v>0</v>
      </c>
      <c r="CO89" s="767"/>
      <c r="CP89" s="244"/>
      <c r="CQ89" s="250">
        <f>6.784*10^-4*25</f>
        <v>1.6959999999999999E-2</v>
      </c>
      <c r="CR89" s="641">
        <f>par!CS159</f>
        <v>0</v>
      </c>
      <c r="CS89" s="767"/>
      <c r="CT89" s="244"/>
      <c r="CU89" s="250">
        <f>6.784*10^-4*25</f>
        <v>1.6959999999999999E-2</v>
      </c>
      <c r="CV89" s="641">
        <f>par!CW159</f>
        <v>0</v>
      </c>
      <c r="CW89" s="767"/>
      <c r="CX89" s="244"/>
      <c r="CY89" s="250">
        <f>6.784*10^-4*25</f>
        <v>1.6959999999999999E-2</v>
      </c>
      <c r="CZ89" s="641">
        <f>par!DA159</f>
        <v>0</v>
      </c>
      <c r="DA89" s="767"/>
      <c r="DB89" s="244"/>
      <c r="DC89" s="250">
        <f>6.784*10^-4*25</f>
        <v>1.6959999999999999E-2</v>
      </c>
      <c r="DD89" s="641">
        <f>par!DE159</f>
        <v>0</v>
      </c>
      <c r="DE89" s="767"/>
      <c r="DF89" s="244"/>
      <c r="DG89" s="250">
        <f>6.784*10^-4*25</f>
        <v>1.6959999999999999E-2</v>
      </c>
      <c r="DH89" s="641">
        <f>par!DI159</f>
        <v>0</v>
      </c>
      <c r="DI89" s="767"/>
      <c r="DJ89" s="244"/>
      <c r="DK89" s="250">
        <f>6.784*10^-4*25</f>
        <v>1.6959999999999999E-2</v>
      </c>
      <c r="DL89" s="641">
        <f>par!DM159</f>
        <v>0</v>
      </c>
      <c r="DM89" s="767"/>
      <c r="DN89" s="244"/>
      <c r="DO89" s="250">
        <f>6.784*10^-4*25</f>
        <v>1.6959999999999999E-2</v>
      </c>
      <c r="DP89" s="641">
        <f>par!DQ159</f>
        <v>0</v>
      </c>
      <c r="DQ89" s="767"/>
      <c r="DR89" s="244"/>
      <c r="DS89" s="250">
        <f>6.784*10^-4*25</f>
        <v>1.6959999999999999E-2</v>
      </c>
      <c r="DT89" s="641">
        <f>par!DU159</f>
        <v>0</v>
      </c>
      <c r="DU89" s="767"/>
      <c r="DV89" s="244"/>
      <c r="DW89" s="250">
        <f>6.784*10^-4*25</f>
        <v>1.6959999999999999E-2</v>
      </c>
      <c r="DX89" s="641">
        <f>par!DY159</f>
        <v>0</v>
      </c>
      <c r="DY89" s="767"/>
      <c r="DZ89" s="244"/>
      <c r="EA89" s="250">
        <f>6.784*10^-4*25</f>
        <v>1.6959999999999999E-2</v>
      </c>
      <c r="EB89" s="641">
        <f>par!EC159</f>
        <v>0</v>
      </c>
      <c r="EC89" s="767"/>
      <c r="ED89" s="244"/>
      <c r="EE89" s="250">
        <f>6.784*10^-4*25</f>
        <v>1.6959999999999999E-2</v>
      </c>
      <c r="EF89" s="641">
        <f>par!EG159</f>
        <v>0</v>
      </c>
      <c r="EG89" s="767"/>
      <c r="EH89" s="244"/>
      <c r="EI89" s="250">
        <f>6.784*10^-4*25</f>
        <v>1.6959999999999999E-2</v>
      </c>
      <c r="EJ89" s="641">
        <f>par!EK159</f>
        <v>0</v>
      </c>
      <c r="EK89" s="767"/>
      <c r="EL89" s="244"/>
      <c r="EM89" s="250">
        <f>6.784*10^-4*25</f>
        <v>1.6959999999999999E-2</v>
      </c>
      <c r="EN89" s="641">
        <f>par!EO159</f>
        <v>0</v>
      </c>
      <c r="EO89" s="767"/>
      <c r="EP89" s="244"/>
      <c r="EQ89" s="250">
        <f>6.784*10^-4*25</f>
        <v>1.6959999999999999E-2</v>
      </c>
      <c r="ER89" s="641">
        <f>par!ES159</f>
        <v>0</v>
      </c>
      <c r="ES89" s="767"/>
      <c r="ET89" s="244"/>
      <c r="EU89" s="250">
        <f>6.784*10^-4*25</f>
        <v>1.6959999999999999E-2</v>
      </c>
      <c r="EV89" s="641">
        <f>par!EW159</f>
        <v>0</v>
      </c>
      <c r="EW89" s="767"/>
      <c r="EX89" s="244"/>
      <c r="EY89" s="250">
        <f>6.784*10^-4*25</f>
        <v>1.6959999999999999E-2</v>
      </c>
      <c r="EZ89" s="641">
        <f>par!FA159</f>
        <v>0</v>
      </c>
      <c r="FA89" s="767"/>
      <c r="FB89" s="244"/>
      <c r="FC89" s="250">
        <f>6.784*10^-4*25</f>
        <v>1.6959999999999999E-2</v>
      </c>
      <c r="FD89" s="641">
        <f>par!FE159</f>
        <v>0</v>
      </c>
      <c r="FE89" s="767"/>
      <c r="FF89" s="244"/>
      <c r="FG89" s="250">
        <f>6.784*10^-4*25</f>
        <v>1.6959999999999999E-2</v>
      </c>
      <c r="FH89" s="641">
        <f>par!FI159</f>
        <v>0</v>
      </c>
      <c r="FI89" s="767"/>
      <c r="FJ89" s="244"/>
      <c r="FK89" s="250">
        <f>6.784*10^-4*25</f>
        <v>1.6959999999999999E-2</v>
      </c>
      <c r="FL89" s="641">
        <f>par!FM159</f>
        <v>0</v>
      </c>
      <c r="FM89" s="767"/>
      <c r="FN89" s="244"/>
      <c r="FO89" s="250">
        <f>6.784*10^-4*25</f>
        <v>1.6959999999999999E-2</v>
      </c>
      <c r="FP89" s="641">
        <f>par!FQ159</f>
        <v>0</v>
      </c>
      <c r="FQ89" s="767"/>
      <c r="FR89" s="244"/>
      <c r="FS89" s="250">
        <f>6.784*10^-4*25</f>
        <v>1.6959999999999999E-2</v>
      </c>
      <c r="FT89" s="641">
        <f>par!FU159</f>
        <v>0</v>
      </c>
      <c r="FU89" s="767"/>
      <c r="FV89" s="244"/>
      <c r="FW89" s="250">
        <f>6.784*10^-4*25</f>
        <v>1.6959999999999999E-2</v>
      </c>
      <c r="FX89" s="641">
        <f>par!FY159</f>
        <v>0</v>
      </c>
      <c r="FY89" s="767"/>
      <c r="FZ89" s="244"/>
      <c r="GA89" s="250">
        <f>6.784*10^-4*25</f>
        <v>1.6959999999999999E-2</v>
      </c>
      <c r="GB89" s="641">
        <f>par!GC159</f>
        <v>0</v>
      </c>
      <c r="GC89" s="767"/>
      <c r="GD89" s="244"/>
      <c r="GE89" s="250">
        <f>6.784*10^-4*25</f>
        <v>1.6959999999999999E-2</v>
      </c>
      <c r="GF89" s="641">
        <f>par!GG159</f>
        <v>0</v>
      </c>
      <c r="GG89" s="767"/>
      <c r="GH89" s="244"/>
      <c r="GI89" s="250">
        <f>6.784*10^-4*25</f>
        <v>1.6959999999999999E-2</v>
      </c>
      <c r="GJ89" s="641">
        <f>par!GK159</f>
        <v>0</v>
      </c>
      <c r="GK89" s="767"/>
      <c r="GL89" s="244"/>
      <c r="GM89" s="250">
        <f>6.784*10^-4*25</f>
        <v>1.6959999999999999E-2</v>
      </c>
      <c r="GN89" s="641">
        <f>par!GO159</f>
        <v>0</v>
      </c>
      <c r="GO89" s="767"/>
      <c r="GP89" s="244"/>
      <c r="GQ89" s="250">
        <f>6.784*10^-4*25</f>
        <v>1.6959999999999999E-2</v>
      </c>
      <c r="GR89" s="641">
        <f>par!GS159</f>
        <v>0</v>
      </c>
      <c r="GS89" s="767"/>
      <c r="GT89" s="244"/>
      <c r="GU89" s="250">
        <f>6.784*10^-4*25</f>
        <v>1.6959999999999999E-2</v>
      </c>
      <c r="GV89" s="641">
        <f>par!GW159</f>
        <v>0</v>
      </c>
      <c r="GW89" s="767"/>
      <c r="GX89" s="244"/>
      <c r="GY89" s="250">
        <f>6.784*10^-4*25</f>
        <v>1.6959999999999999E-2</v>
      </c>
      <c r="GZ89" s="641">
        <f>par!HA159</f>
        <v>0</v>
      </c>
      <c r="HA89" s="767"/>
      <c r="HB89" s="244"/>
      <c r="HC89" s="250">
        <f>6.784*10^-4*25</f>
        <v>1.6959999999999999E-2</v>
      </c>
      <c r="HD89" s="641">
        <f>par!HE159</f>
        <v>0</v>
      </c>
      <c r="HE89" s="767"/>
      <c r="HF89" s="244"/>
      <c r="HG89" s="250">
        <f>6.784*10^-4*25</f>
        <v>1.6959999999999999E-2</v>
      </c>
      <c r="HH89" s="641">
        <f>par!HI159</f>
        <v>0</v>
      </c>
      <c r="HI89" s="767"/>
      <c r="HJ89" s="244"/>
      <c r="HK89" s="250">
        <f>6.784*10^-4*25</f>
        <v>1.6959999999999999E-2</v>
      </c>
      <c r="HL89" s="641">
        <f>par!HM159</f>
        <v>0</v>
      </c>
      <c r="HM89" s="767"/>
      <c r="HN89" s="244"/>
      <c r="HO89" s="250">
        <f>6.784*10^-4*25</f>
        <v>1.6959999999999999E-2</v>
      </c>
      <c r="HP89" s="641">
        <f>par!HQ159</f>
        <v>0</v>
      </c>
      <c r="HQ89" s="767"/>
      <c r="HR89" s="244"/>
      <c r="HS89" s="250">
        <f>6.784*10^-4*25</f>
        <v>1.6959999999999999E-2</v>
      </c>
      <c r="HT89" s="641">
        <f>par!HU159</f>
        <v>0</v>
      </c>
      <c r="HU89" s="767"/>
      <c r="HV89" s="244"/>
      <c r="HW89" s="250">
        <f>6.784*10^-4*25</f>
        <v>1.6959999999999999E-2</v>
      </c>
      <c r="HX89" s="641">
        <f>par!HY159</f>
        <v>0</v>
      </c>
      <c r="HY89" s="767"/>
      <c r="HZ89" s="244"/>
      <c r="IA89" s="250">
        <f>6.784*10^-4*25</f>
        <v>1.6959999999999999E-2</v>
      </c>
      <c r="IB89" s="641">
        <f>par!IC159</f>
        <v>0</v>
      </c>
      <c r="IC89" s="767"/>
      <c r="ID89" s="244"/>
      <c r="IE89" s="250">
        <f>6.784*10^-4*25</f>
        <v>1.6959999999999999E-2</v>
      </c>
      <c r="IF89" s="641">
        <f>par!IG159</f>
        <v>0</v>
      </c>
      <c r="IG89" s="767"/>
      <c r="IH89" s="244"/>
      <c r="II89" s="250">
        <f>6.784*10^-4*25</f>
        <v>1.6959999999999999E-2</v>
      </c>
      <c r="IJ89" s="641">
        <f>par!IK159</f>
        <v>0</v>
      </c>
      <c r="IK89" s="767"/>
      <c r="IL89" s="244"/>
      <c r="IM89" s="250">
        <f>6.784*10^-4*25</f>
        <v>1.6959999999999999E-2</v>
      </c>
      <c r="IN89" s="641">
        <f>par!IO159</f>
        <v>0</v>
      </c>
      <c r="IO89" s="767"/>
      <c r="IP89" s="244"/>
      <c r="IQ89" s="250">
        <f>6.784*10^-4*25</f>
        <v>1.6959999999999999E-2</v>
      </c>
      <c r="IR89" s="641">
        <f>par!IS159</f>
        <v>0</v>
      </c>
      <c r="IS89" s="767"/>
      <c r="IT89" s="244"/>
      <c r="IU89" s="250">
        <f>6.784*10^-4*25</f>
        <v>1.6959999999999999E-2</v>
      </c>
      <c r="IV89" s="641" t="e">
        <f>par!#REF!</f>
        <v>#REF!</v>
      </c>
      <c r="IW89" s="767"/>
      <c r="IX89" s="244"/>
      <c r="IY89" s="250">
        <f>6.784*10^-4*25</f>
        <v>1.6959999999999999E-2</v>
      </c>
    </row>
    <row r="90" spans="6:259" ht="30.15" hidden="1" customHeight="1" x14ac:dyDescent="0.35">
      <c r="G90" s="401"/>
    </row>
    <row r="91" spans="6:259" ht="30.15" hidden="1" customHeight="1" x14ac:dyDescent="0.35">
      <c r="F91" s="390"/>
      <c r="G91" s="400"/>
    </row>
    <row r="92" spans="6:259" ht="30.15" hidden="1" customHeight="1" x14ac:dyDescent="0.35">
      <c r="G92" s="402"/>
    </row>
    <row r="93" spans="6:259" ht="30.15" hidden="1" customHeight="1" x14ac:dyDescent="0.35">
      <c r="F93" s="423"/>
      <c r="G93" s="402"/>
    </row>
    <row r="94" spans="6:259" ht="30.15" hidden="1" customHeight="1" x14ac:dyDescent="0.35">
      <c r="F94" s="424"/>
      <c r="G94" s="402"/>
    </row>
    <row r="95" spans="6:259" ht="15.75" hidden="1" customHeight="1" x14ac:dyDescent="0.35">
      <c r="F95" s="423"/>
      <c r="G95" s="403"/>
    </row>
    <row r="96" spans="6:259" ht="15.75" hidden="1" customHeight="1" x14ac:dyDescent="0.35">
      <c r="F96" s="423"/>
      <c r="G96" s="404"/>
    </row>
    <row r="97" spans="1:7" ht="15.75" hidden="1" customHeight="1" x14ac:dyDescent="0.35">
      <c r="F97" s="423"/>
      <c r="G97" s="404"/>
    </row>
    <row r="98" spans="1:7" s="434" customFormat="1" ht="30.15" hidden="1" customHeight="1" x14ac:dyDescent="0.35">
      <c r="A98" s="436"/>
      <c r="B98" s="435"/>
      <c r="C98" s="463"/>
      <c r="D98" s="391"/>
      <c r="E98" s="391"/>
      <c r="F98" s="423"/>
      <c r="G98" s="404"/>
    </row>
    <row r="99" spans="1:7" ht="19.5" hidden="1" customHeight="1" x14ac:dyDescent="0.35">
      <c r="B99" s="435"/>
      <c r="C99" s="463"/>
      <c r="D99" s="391"/>
      <c r="E99" s="391"/>
      <c r="F99" s="423"/>
      <c r="G99" s="404"/>
    </row>
    <row r="100" spans="1:7" ht="19.5" hidden="1" customHeight="1" x14ac:dyDescent="0.35">
      <c r="B100" s="435"/>
      <c r="C100" s="463"/>
      <c r="D100" s="391"/>
      <c r="E100" s="391"/>
      <c r="F100" s="423"/>
      <c r="G100" s="404"/>
    </row>
    <row r="101" spans="1:7" ht="15.75" hidden="1" customHeight="1" x14ac:dyDescent="0.35">
      <c r="B101" s="435"/>
      <c r="C101" s="463"/>
      <c r="D101" s="391"/>
      <c r="E101" s="391"/>
      <c r="F101" s="423"/>
      <c r="G101" s="400"/>
    </row>
    <row r="102" spans="1:7" ht="15.75" hidden="1" customHeight="1" x14ac:dyDescent="0.35">
      <c r="B102" s="435"/>
      <c r="C102" s="463"/>
      <c r="D102" s="391"/>
      <c r="E102" s="391"/>
      <c r="F102" s="423"/>
      <c r="G102" s="400"/>
    </row>
    <row r="103" spans="1:7" ht="15.75" hidden="1" customHeight="1" x14ac:dyDescent="0.35">
      <c r="B103" s="435"/>
      <c r="C103" s="463"/>
      <c r="D103" s="391"/>
      <c r="E103" s="391"/>
      <c r="F103" s="423"/>
      <c r="G103" s="400"/>
    </row>
    <row r="104" spans="1:7" ht="15.75" hidden="1" customHeight="1" x14ac:dyDescent="0.35">
      <c r="B104" s="435"/>
      <c r="C104" s="463"/>
      <c r="D104" s="391"/>
      <c r="E104" s="391"/>
      <c r="F104" s="423"/>
      <c r="G104" s="405"/>
    </row>
    <row r="105" spans="1:7" ht="19.5" hidden="1" customHeight="1" x14ac:dyDescent="0.35">
      <c r="B105" s="435"/>
      <c r="C105" s="463"/>
      <c r="D105" s="391"/>
      <c r="E105" s="391"/>
      <c r="F105" s="423"/>
      <c r="G105" s="405"/>
    </row>
    <row r="106" spans="1:7" ht="15.75" hidden="1" customHeight="1" x14ac:dyDescent="0.35">
      <c r="B106" s="435"/>
      <c r="C106" s="463"/>
      <c r="D106" s="391"/>
      <c r="E106" s="391"/>
      <c r="F106" s="423"/>
      <c r="G106" s="406"/>
    </row>
    <row r="107" spans="1:7" ht="18.75" hidden="1" customHeight="1" x14ac:dyDescent="0.35">
      <c r="B107" s="435"/>
      <c r="C107" s="463"/>
      <c r="D107" s="391"/>
      <c r="E107" s="391"/>
      <c r="F107" s="423"/>
      <c r="G107" s="406"/>
    </row>
    <row r="108" spans="1:7" ht="48.15" hidden="1" customHeight="1" x14ac:dyDescent="0.35">
      <c r="B108" s="435"/>
      <c r="C108" s="463"/>
      <c r="D108" s="391"/>
      <c r="E108" s="391"/>
      <c r="F108" s="423"/>
      <c r="G108" s="406"/>
    </row>
    <row r="109" spans="1:7" ht="18.75" hidden="1" customHeight="1" x14ac:dyDescent="0.35">
      <c r="B109" s="435"/>
      <c r="C109" s="463"/>
      <c r="D109" s="391"/>
      <c r="E109" s="391"/>
      <c r="F109" s="423"/>
      <c r="G109" s="405"/>
    </row>
    <row r="110" spans="1:7" ht="18.75" hidden="1" customHeight="1" x14ac:dyDescent="0.35">
      <c r="B110" s="435"/>
      <c r="C110" s="463"/>
      <c r="D110" s="391"/>
      <c r="E110" s="391"/>
      <c r="F110" s="423"/>
      <c r="G110" s="405"/>
    </row>
    <row r="111" spans="1:7" ht="18.75" hidden="1" customHeight="1" x14ac:dyDescent="0.35">
      <c r="B111" s="435"/>
      <c r="C111" s="463"/>
      <c r="D111" s="391"/>
      <c r="E111" s="391"/>
      <c r="F111" s="423"/>
      <c r="G111" s="406"/>
    </row>
    <row r="112" spans="1:7" ht="18.75" hidden="1" customHeight="1" x14ac:dyDescent="0.35">
      <c r="B112" s="435"/>
      <c r="C112" s="463"/>
      <c r="D112" s="391"/>
      <c r="E112" s="391"/>
      <c r="F112" s="423"/>
    </row>
    <row r="113" spans="2:7" ht="18.75" hidden="1" customHeight="1" x14ac:dyDescent="0.35">
      <c r="B113" s="435"/>
      <c r="C113" s="463"/>
      <c r="D113" s="391"/>
      <c r="E113" s="391"/>
      <c r="F113" s="423"/>
      <c r="G113" s="407"/>
    </row>
    <row r="114" spans="2:7" ht="37.5" hidden="1" customHeight="1" x14ac:dyDescent="0.35">
      <c r="B114" s="435"/>
      <c r="C114" s="463"/>
      <c r="D114" s="391"/>
      <c r="E114" s="391"/>
      <c r="F114" s="423"/>
      <c r="G114" s="435"/>
    </row>
    <row r="115" spans="2:7" ht="37.5" hidden="1" customHeight="1" x14ac:dyDescent="0.35">
      <c r="B115" s="435"/>
      <c r="C115" s="463"/>
      <c r="D115" s="391"/>
      <c r="E115" s="391"/>
      <c r="F115" s="423"/>
      <c r="G115" s="436"/>
    </row>
    <row r="116" spans="2:7" ht="18.75" hidden="1" customHeight="1" x14ac:dyDescent="0.35">
      <c r="B116" s="435"/>
      <c r="C116" s="463"/>
      <c r="D116" s="391"/>
      <c r="E116" s="391"/>
      <c r="F116" s="423"/>
      <c r="G116" s="436"/>
    </row>
    <row r="117" spans="2:7" ht="18.75" hidden="1" customHeight="1" x14ac:dyDescent="0.35">
      <c r="B117" s="435"/>
      <c r="C117" s="463"/>
      <c r="D117" s="391"/>
      <c r="E117" s="391"/>
      <c r="F117" s="423"/>
      <c r="G117" s="436"/>
    </row>
    <row r="118" spans="2:7" ht="18.75" hidden="1" customHeight="1" x14ac:dyDescent="0.35">
      <c r="B118" s="435"/>
      <c r="C118" s="463"/>
      <c r="D118" s="391"/>
      <c r="E118" s="391"/>
      <c r="F118" s="423"/>
      <c r="G118" s="436"/>
    </row>
    <row r="119" spans="2:7" ht="18.75" hidden="1" customHeight="1" x14ac:dyDescent="0.35">
      <c r="B119" s="435"/>
      <c r="C119" s="463"/>
      <c r="D119" s="391"/>
      <c r="E119" s="391"/>
      <c r="F119" s="423"/>
      <c r="G119" s="408"/>
    </row>
    <row r="120" spans="2:7" ht="18.75" hidden="1" customHeight="1" x14ac:dyDescent="0.35">
      <c r="B120" s="435"/>
      <c r="C120" s="463"/>
      <c r="D120" s="391"/>
      <c r="E120" s="391"/>
      <c r="F120" s="423"/>
    </row>
    <row r="121" spans="2:7" ht="18.75" hidden="1" customHeight="1" x14ac:dyDescent="0.35">
      <c r="B121" s="435"/>
      <c r="C121" s="463"/>
      <c r="D121" s="391"/>
      <c r="E121" s="391"/>
      <c r="F121" s="423"/>
      <c r="G121" s="387"/>
    </row>
    <row r="122" spans="2:7" ht="18.75" hidden="1" customHeight="1" x14ac:dyDescent="0.35">
      <c r="B122" s="435"/>
      <c r="C122" s="463"/>
      <c r="D122" s="391"/>
      <c r="E122" s="391"/>
      <c r="F122" s="423"/>
      <c r="G122" s="422"/>
    </row>
    <row r="123" spans="2:7" ht="18.75" hidden="1" customHeight="1" x14ac:dyDescent="0.35">
      <c r="B123" s="435"/>
      <c r="C123" s="463"/>
      <c r="D123" s="391"/>
      <c r="E123" s="391"/>
      <c r="F123" s="423"/>
      <c r="G123" s="409"/>
    </row>
    <row r="124" spans="2:7" ht="18.75" hidden="1" customHeight="1" x14ac:dyDescent="0.35">
      <c r="B124" s="435"/>
      <c r="C124" s="463"/>
      <c r="D124" s="391"/>
      <c r="E124" s="391"/>
      <c r="F124" s="423"/>
      <c r="G124" s="391"/>
    </row>
    <row r="125" spans="2:7" ht="15.75" hidden="1" customHeight="1" x14ac:dyDescent="0.35">
      <c r="B125" s="435"/>
      <c r="C125" s="463"/>
      <c r="D125" s="391"/>
      <c r="E125" s="391"/>
      <c r="F125" s="423"/>
      <c r="G125" s="389"/>
    </row>
    <row r="126" spans="2:7" ht="15.75" hidden="1" customHeight="1" x14ac:dyDescent="0.35">
      <c r="B126" s="435"/>
      <c r="C126" s="463"/>
      <c r="D126" s="391"/>
      <c r="E126" s="391"/>
      <c r="F126" s="423"/>
      <c r="G126" s="390"/>
    </row>
    <row r="127" spans="2:7" ht="15.75" hidden="1" customHeight="1" x14ac:dyDescent="0.35">
      <c r="B127" s="435"/>
      <c r="C127" s="463"/>
      <c r="D127" s="391"/>
      <c r="E127" s="391"/>
      <c r="F127" s="423"/>
      <c r="G127" s="437"/>
    </row>
    <row r="128" spans="2:7" ht="15.75" hidden="1" customHeight="1" x14ac:dyDescent="0.35">
      <c r="B128" s="435"/>
      <c r="C128" s="463"/>
      <c r="D128" s="391"/>
      <c r="E128" s="391"/>
      <c r="F128" s="423"/>
      <c r="G128" s="385"/>
    </row>
    <row r="129" spans="2:7" ht="12.75" hidden="1" customHeight="1" x14ac:dyDescent="0.35">
      <c r="B129" s="435"/>
      <c r="C129" s="463"/>
      <c r="D129" s="391"/>
      <c r="E129" s="391"/>
      <c r="F129" s="423"/>
      <c r="G129" s="385"/>
    </row>
    <row r="130" spans="2:7" ht="12.75" hidden="1" customHeight="1" x14ac:dyDescent="0.35">
      <c r="B130" s="435"/>
      <c r="C130" s="463"/>
      <c r="D130" s="391"/>
      <c r="E130" s="391"/>
      <c r="F130" s="423"/>
      <c r="G130" s="410"/>
    </row>
    <row r="131" spans="2:7" ht="12.75" hidden="1" customHeight="1" x14ac:dyDescent="0.35">
      <c r="B131" s="435"/>
      <c r="C131" s="463"/>
      <c r="D131" s="391"/>
      <c r="E131" s="391"/>
      <c r="F131" s="423"/>
      <c r="G131" s="385"/>
    </row>
    <row r="132" spans="2:7" ht="12.75" hidden="1" customHeight="1" x14ac:dyDescent="0.35">
      <c r="B132" s="753"/>
      <c r="C132" s="444"/>
      <c r="D132" s="386"/>
      <c r="E132" s="386"/>
      <c r="G132" s="411"/>
    </row>
    <row r="133" spans="2:7" ht="12.75" hidden="1" customHeight="1" x14ac:dyDescent="0.35">
      <c r="B133" s="753"/>
      <c r="C133" s="456"/>
      <c r="D133" s="390"/>
      <c r="E133" s="390"/>
      <c r="G133" s="412"/>
    </row>
    <row r="134" spans="2:7" ht="12.75" hidden="1" customHeight="1" x14ac:dyDescent="0.35">
      <c r="B134" s="443"/>
      <c r="C134" s="444"/>
      <c r="D134" s="386"/>
      <c r="E134" s="386"/>
      <c r="G134" s="412"/>
    </row>
    <row r="135" spans="2:7" ht="12.75" hidden="1" customHeight="1" x14ac:dyDescent="0.35">
      <c r="B135" s="443"/>
      <c r="C135" s="444"/>
      <c r="D135" s="386"/>
      <c r="E135" s="386"/>
      <c r="G135" s="394"/>
    </row>
    <row r="136" spans="2:7" ht="12.75" hidden="1" customHeight="1" x14ac:dyDescent="0.35">
      <c r="B136" s="443"/>
      <c r="C136" s="444"/>
      <c r="D136" s="386"/>
      <c r="E136" s="386"/>
      <c r="G136" s="394"/>
    </row>
    <row r="137" spans="2:7" ht="12.75" hidden="1" customHeight="1" x14ac:dyDescent="0.35">
      <c r="B137" s="443"/>
      <c r="C137" s="444"/>
      <c r="D137" s="386"/>
      <c r="E137" s="386"/>
      <c r="G137" s="394"/>
    </row>
    <row r="138" spans="2:7" ht="12.75" hidden="1" customHeight="1" x14ac:dyDescent="0.35">
      <c r="B138" s="443"/>
      <c r="C138" s="444"/>
      <c r="D138" s="386"/>
      <c r="E138" s="386"/>
      <c r="G138" s="397"/>
    </row>
    <row r="139" spans="2:7" ht="12.75" hidden="1" customHeight="1" x14ac:dyDescent="0.35">
      <c r="B139" s="443"/>
      <c r="C139" s="444"/>
      <c r="D139" s="386"/>
      <c r="E139" s="386"/>
      <c r="G139" s="394"/>
    </row>
    <row r="140" spans="2:7" ht="12.75" hidden="1" customHeight="1" x14ac:dyDescent="0.35">
      <c r="B140" s="443"/>
      <c r="C140" s="444"/>
      <c r="D140" s="386"/>
      <c r="E140" s="386"/>
      <c r="G140" s="397"/>
    </row>
    <row r="141" spans="2:7" ht="12.75" hidden="1" customHeight="1" x14ac:dyDescent="0.35">
      <c r="B141" s="443"/>
      <c r="C141" s="444"/>
      <c r="D141" s="386"/>
      <c r="E141" s="386"/>
      <c r="G141" s="394"/>
    </row>
    <row r="142" spans="2:7" ht="12.75" hidden="1" customHeight="1" x14ac:dyDescent="0.35">
      <c r="B142" s="443"/>
      <c r="C142" s="444"/>
      <c r="D142" s="386"/>
      <c r="E142" s="386"/>
      <c r="G142" s="397"/>
    </row>
    <row r="143" spans="2:7" ht="12.75" hidden="1" customHeight="1" x14ac:dyDescent="0.35">
      <c r="B143" s="443"/>
      <c r="C143" s="444"/>
      <c r="D143" s="386"/>
      <c r="E143" s="386"/>
      <c r="G143" s="394"/>
    </row>
    <row r="144" spans="2:7" ht="12.75" hidden="1" customHeight="1" x14ac:dyDescent="0.35">
      <c r="B144" s="443"/>
      <c r="C144" s="444"/>
      <c r="D144" s="386"/>
      <c r="G144" s="397"/>
    </row>
    <row r="145" spans="6:7" ht="12.75" hidden="1" customHeight="1" x14ac:dyDescent="0.35">
      <c r="G145" s="436"/>
    </row>
    <row r="146" spans="6:7" ht="12.75" hidden="1" customHeight="1" x14ac:dyDescent="0.35"/>
    <row r="147" spans="6:7" ht="12.75" hidden="1" customHeight="1" x14ac:dyDescent="0.35"/>
    <row r="148" spans="6:7" ht="12.75" hidden="1" customHeight="1" x14ac:dyDescent="0.35"/>
    <row r="149" spans="6:7" ht="12.75" hidden="1" customHeight="1" x14ac:dyDescent="0.35"/>
    <row r="150" spans="6:7" ht="12.75" hidden="1" customHeight="1" x14ac:dyDescent="0.35"/>
    <row r="151" spans="6:7" ht="12.75" hidden="1" customHeight="1" x14ac:dyDescent="0.35"/>
    <row r="152" spans="6:7" ht="12.75" hidden="1" customHeight="1" x14ac:dyDescent="0.35"/>
    <row r="153" spans="6:7" ht="12.75" hidden="1" customHeight="1" x14ac:dyDescent="0.35"/>
    <row r="154" spans="6:7" ht="30.15" hidden="1" customHeight="1" x14ac:dyDescent="0.35"/>
    <row r="155" spans="6:7" ht="5.25" hidden="1" customHeight="1" x14ac:dyDescent="0.35"/>
    <row r="156" spans="6:7" ht="30.15" hidden="1" customHeight="1" x14ac:dyDescent="0.35">
      <c r="F156" s="398"/>
    </row>
    <row r="157" spans="6:7" ht="30.15" hidden="1" customHeight="1" x14ac:dyDescent="0.35">
      <c r="F157" s="506"/>
    </row>
    <row r="158" spans="6:7" ht="30.15" hidden="1" customHeight="1" x14ac:dyDescent="0.35"/>
    <row r="159" spans="6:7" ht="30.15" hidden="1" customHeight="1" x14ac:dyDescent="0.35"/>
    <row r="160" spans="6:7" ht="30.15" hidden="1" customHeight="1" x14ac:dyDescent="0.35"/>
    <row r="161" ht="30.15" hidden="1" customHeight="1" x14ac:dyDescent="0.35"/>
    <row r="162" ht="30.15" hidden="1" customHeight="1" x14ac:dyDescent="0.35"/>
    <row r="163" ht="30.15" hidden="1" customHeight="1" x14ac:dyDescent="0.35"/>
    <row r="164" ht="30.15" hidden="1" customHeight="1" x14ac:dyDescent="0.35"/>
    <row r="165" ht="30.15" hidden="1" customHeight="1" x14ac:dyDescent="0.35"/>
    <row r="166" ht="30.15" hidden="1" customHeight="1" x14ac:dyDescent="0.35"/>
    <row r="167" ht="30.15" hidden="1" customHeight="1" x14ac:dyDescent="0.35"/>
    <row r="168" ht="30.15" hidden="1" customHeight="1" x14ac:dyDescent="0.35"/>
    <row r="169" ht="30.15" hidden="1" customHeight="1" x14ac:dyDescent="0.35"/>
    <row r="170" ht="30.15" hidden="1" customHeight="1" x14ac:dyDescent="0.35"/>
    <row r="171" ht="30.15" hidden="1" customHeight="1" x14ac:dyDescent="0.35"/>
    <row r="172" ht="30.15" hidden="1" customHeight="1" x14ac:dyDescent="0.35"/>
    <row r="173" ht="30.15" hidden="1" customHeight="1" x14ac:dyDescent="0.35"/>
    <row r="174" ht="30.15" hidden="1" customHeight="1" x14ac:dyDescent="0.35"/>
    <row r="175" ht="30.15" hidden="1" customHeight="1" x14ac:dyDescent="0.35"/>
    <row r="176" ht="30.15" hidden="1" customHeight="1" x14ac:dyDescent="0.35"/>
    <row r="177" spans="6:6" ht="30.15" hidden="1" customHeight="1" x14ac:dyDescent="0.35"/>
    <row r="178" spans="6:6" ht="30.15" hidden="1" customHeight="1" x14ac:dyDescent="0.35"/>
    <row r="179" spans="6:6" ht="30.15" hidden="1" customHeight="1" x14ac:dyDescent="0.35"/>
    <row r="180" spans="6:6" ht="30.15" hidden="1" customHeight="1" x14ac:dyDescent="0.35"/>
    <row r="181" spans="6:6" ht="30.15" hidden="1" customHeight="1" x14ac:dyDescent="0.35"/>
    <row r="182" spans="6:6" ht="30.15" hidden="1" customHeight="1" x14ac:dyDescent="0.35"/>
    <row r="183" spans="6:6" ht="30.15" hidden="1" customHeight="1" x14ac:dyDescent="0.35">
      <c r="F183" s="406"/>
    </row>
    <row r="184" spans="6:6" ht="30.15" hidden="1" customHeight="1" x14ac:dyDescent="0.35"/>
    <row r="185" spans="6:6" ht="30.15" hidden="1" customHeight="1" x14ac:dyDescent="0.35"/>
    <row r="186" spans="6:6" ht="30.15" hidden="1" customHeight="1" x14ac:dyDescent="0.35"/>
    <row r="187" spans="6:6" ht="30.15" hidden="1" customHeight="1" x14ac:dyDescent="0.35"/>
    <row r="188" spans="6:6" ht="30.15" hidden="1" customHeight="1" x14ac:dyDescent="0.35"/>
    <row r="189" spans="6:6" ht="30.15" hidden="1" customHeight="1" x14ac:dyDescent="0.35"/>
    <row r="190" spans="6:6" ht="30.15" hidden="1" customHeight="1" x14ac:dyDescent="0.35"/>
    <row r="191" spans="6:6" ht="30.15" hidden="1" customHeight="1" x14ac:dyDescent="0.35"/>
    <row r="192" spans="6:6" ht="30.15" hidden="1" customHeight="1" x14ac:dyDescent="0.35">
      <c r="F192" s="493"/>
    </row>
    <row r="193" spans="2:6" ht="30.15" hidden="1" customHeight="1" x14ac:dyDescent="0.35">
      <c r="F193" s="494"/>
    </row>
    <row r="194" spans="2:6" ht="30.15" hidden="1" customHeight="1" x14ac:dyDescent="0.35">
      <c r="F194" s="494"/>
    </row>
    <row r="195" spans="2:6" ht="30.15" hidden="1" customHeight="1" x14ac:dyDescent="0.35">
      <c r="F195" s="493"/>
    </row>
    <row r="196" spans="2:6" ht="30.15" hidden="1" customHeight="1" x14ac:dyDescent="0.35">
      <c r="F196" s="504"/>
    </row>
    <row r="197" spans="2:6" ht="30.15" hidden="1" customHeight="1" x14ac:dyDescent="0.35">
      <c r="F197" s="508"/>
    </row>
    <row r="198" spans="2:6" ht="30.15" hidden="1" customHeight="1" x14ac:dyDescent="0.35">
      <c r="F198" s="509"/>
    </row>
    <row r="199" spans="2:6" ht="30.15" hidden="1" customHeight="1" x14ac:dyDescent="0.35">
      <c r="F199" s="503"/>
    </row>
    <row r="200" spans="2:6" ht="30.15" hidden="1" customHeight="1" x14ac:dyDescent="0.35">
      <c r="F200" s="503"/>
    </row>
    <row r="201" spans="2:6" ht="42.75" hidden="1" customHeight="1" x14ac:dyDescent="0.35">
      <c r="F201" s="503"/>
    </row>
    <row r="202" spans="2:6" ht="12.75" hidden="1" customHeight="1" x14ac:dyDescent="0.35">
      <c r="B202" s="443"/>
      <c r="C202" s="444"/>
      <c r="D202" s="386"/>
      <c r="E202" s="386"/>
      <c r="F202" s="503"/>
    </row>
    <row r="203" spans="2:6" ht="12.75" hidden="1" customHeight="1" x14ac:dyDescent="0.35">
      <c r="B203" s="443"/>
      <c r="C203" s="444"/>
      <c r="D203" s="386"/>
      <c r="E203" s="386"/>
      <c r="F203" s="510"/>
    </row>
    <row r="204" spans="2:6" ht="12.75" hidden="1" customHeight="1" x14ac:dyDescent="0.35">
      <c r="B204" s="443"/>
      <c r="C204" s="444"/>
      <c r="D204" s="386"/>
      <c r="E204" s="386"/>
      <c r="F204" s="504"/>
    </row>
    <row r="205" spans="2:6" ht="12.75" hidden="1" customHeight="1" x14ac:dyDescent="0.35">
      <c r="B205" s="443"/>
      <c r="C205" s="444"/>
      <c r="D205" s="386"/>
      <c r="E205" s="386"/>
      <c r="F205" s="511"/>
    </row>
    <row r="206" spans="2:6" ht="12.75" hidden="1" customHeight="1" x14ac:dyDescent="0.35">
      <c r="B206" s="443"/>
      <c r="C206" s="444"/>
      <c r="D206" s="386"/>
      <c r="E206" s="386"/>
      <c r="F206" s="512"/>
    </row>
    <row r="207" spans="2:6" ht="12.75" hidden="1" customHeight="1" x14ac:dyDescent="0.35">
      <c r="B207" s="443"/>
      <c r="C207" s="444"/>
      <c r="D207" s="386"/>
      <c r="E207" s="386"/>
      <c r="F207" s="513"/>
    </row>
    <row r="208" spans="2:6" ht="12.75" hidden="1" customHeight="1" x14ac:dyDescent="0.35">
      <c r="F208" s="490"/>
    </row>
    <row r="209" spans="2:6" ht="12.75" hidden="1" customHeight="1" x14ac:dyDescent="0.35">
      <c r="B209" s="489" t="s">
        <v>110</v>
      </c>
      <c r="C209" s="487"/>
      <c r="D209" s="488"/>
      <c r="E209" s="488"/>
      <c r="F209" s="491"/>
    </row>
    <row r="210" spans="2:6" ht="12.75" hidden="1" customHeight="1" x14ac:dyDescent="0.35">
      <c r="B210" s="500" t="str">
        <f ca="1">CONCATENATE("Follow instructions in column D to input ",par!H5," data into column C.")</f>
        <v>Follow instructions in column D to input Methane method 1 data into column C.</v>
      </c>
      <c r="C210" s="501"/>
      <c r="D210" s="502"/>
      <c r="E210" s="502"/>
      <c r="F210" s="496"/>
    </row>
    <row r="211" spans="2:6" ht="12.75" hidden="1" customHeight="1" x14ac:dyDescent="0.35">
      <c r="F211" s="497"/>
    </row>
    <row r="212" spans="2:6" ht="12.75" hidden="1" customHeight="1" x14ac:dyDescent="0.35">
      <c r="F212" s="478"/>
    </row>
    <row r="213" spans="2:6" ht="12.75" hidden="1" customHeight="1" x14ac:dyDescent="0.35">
      <c r="B213" s="479" t="s">
        <v>111</v>
      </c>
      <c r="C213" s="480"/>
      <c r="D213" s="477"/>
      <c r="E213" s="481"/>
      <c r="F213" s="478"/>
    </row>
    <row r="214" spans="2:6" ht="12.75" hidden="1" customHeight="1" x14ac:dyDescent="0.35">
      <c r="B214" s="482" t="str">
        <f>par!$D82</f>
        <v>managed aerobic treatment: 0</v>
      </c>
      <c r="C214" s="483"/>
      <c r="D214" s="484"/>
      <c r="E214" s="484"/>
      <c r="F214" s="478"/>
    </row>
    <row r="215" spans="2:6" ht="12.75" hidden="1" customHeight="1" x14ac:dyDescent="0.35">
      <c r="B215" s="482" t="str">
        <f>par!$D83</f>
        <v>unmanaged aerobic treatment: 0.3</v>
      </c>
      <c r="C215" s="483"/>
      <c r="D215" s="484"/>
      <c r="E215" s="485"/>
      <c r="F215" s="478"/>
    </row>
    <row r="216" spans="2:6" ht="12.75" hidden="1" customHeight="1" x14ac:dyDescent="0.35">
      <c r="B216" s="482" t="str">
        <f>par!$D84</f>
        <v>anaerobic digester/reactor: 0.8</v>
      </c>
      <c r="C216" s="483"/>
      <c r="D216" s="484"/>
      <c r="E216" s="485"/>
      <c r="F216" s="486"/>
    </row>
    <row r="217" spans="2:6" ht="12.75" hidden="1" customHeight="1" x14ac:dyDescent="0.35">
      <c r="B217" s="482" t="str">
        <f>par!$D85</f>
        <v>shallow anaerobic lagoon (&lt;2 metres): 0.2</v>
      </c>
      <c r="C217" s="483"/>
      <c r="D217" s="484"/>
      <c r="E217" s="485"/>
      <c r="F217" s="486"/>
    </row>
    <row r="218" spans="2:6" ht="12.75" hidden="1" customHeight="1" x14ac:dyDescent="0.35">
      <c r="B218" s="482" t="str">
        <f>par!$D86</f>
        <v>deep anaerobic lagoon (&gt;2 metres): 0.8</v>
      </c>
      <c r="C218" s="483"/>
      <c r="D218" s="484"/>
      <c r="E218" s="485"/>
      <c r="F218" s="478"/>
    </row>
    <row r="219" spans="2:6" ht="12.75" hidden="1" customHeight="1" x14ac:dyDescent="0.35">
      <c r="B219" s="482"/>
      <c r="C219" s="483"/>
      <c r="D219" s="484"/>
      <c r="E219" s="485"/>
      <c r="F219" s="478"/>
    </row>
    <row r="220" spans="2:6" ht="12.75" hidden="1" customHeight="1" x14ac:dyDescent="0.35">
      <c r="B220" s="495"/>
      <c r="C220" s="495"/>
      <c r="D220" s="495"/>
      <c r="E220" s="495"/>
      <c r="F220" s="498"/>
    </row>
    <row r="221" spans="2:6" ht="12.75" hidden="1" customHeight="1" x14ac:dyDescent="0.35">
      <c r="F221" s="498"/>
    </row>
    <row r="222" spans="2:6" ht="12.75" hidden="1" customHeight="1" x14ac:dyDescent="0.35">
      <c r="F222" s="499"/>
    </row>
    <row r="223" spans="2:6" ht="12.75" hidden="1" customHeight="1" x14ac:dyDescent="0.35">
      <c r="F223" s="498"/>
    </row>
    <row r="224" spans="2:6" ht="12.75" hidden="1" customHeight="1" x14ac:dyDescent="0.35">
      <c r="F224" s="499"/>
    </row>
    <row r="225" spans="6:6" ht="12.75" hidden="1" customHeight="1" x14ac:dyDescent="0.35">
      <c r="F225" s="498"/>
    </row>
    <row r="226" spans="6:6" ht="12.75" hidden="1" customHeight="1" x14ac:dyDescent="0.35">
      <c r="F226" s="492"/>
    </row>
    <row r="227" spans="6:6" ht="12.75" hidden="1" customHeight="1" x14ac:dyDescent="0.35">
      <c r="F227" s="442"/>
    </row>
    <row r="228" spans="6:6" ht="12.75" hidden="1" customHeight="1" x14ac:dyDescent="0.35">
      <c r="F228" s="492"/>
    </row>
    <row r="229" spans="6:6" ht="12.75" hidden="1" customHeight="1" x14ac:dyDescent="0.35">
      <c r="F229" s="503"/>
    </row>
    <row r="230" spans="6:6" ht="12.75" hidden="1" customHeight="1" x14ac:dyDescent="0.35">
      <c r="F230" s="504"/>
    </row>
    <row r="231" spans="6:6" ht="12.75" hidden="1" customHeight="1" x14ac:dyDescent="0.35">
      <c r="F231" s="504"/>
    </row>
    <row r="232" spans="6:6" ht="12.75" hidden="1" customHeight="1" x14ac:dyDescent="0.35"/>
    <row r="233" spans="6:6" ht="12.75" hidden="1" customHeight="1" x14ac:dyDescent="0.35"/>
    <row r="234" spans="6:6" ht="12.75" hidden="1" customHeight="1" x14ac:dyDescent="0.35"/>
    <row r="235" spans="6:6" ht="12.75" hidden="1" customHeight="1" x14ac:dyDescent="0.35"/>
    <row r="236" spans="6:6" ht="12.75" hidden="1" customHeight="1" x14ac:dyDescent="0.35"/>
  </sheetData>
  <sheetProtection algorithmName="SHA-256" hashValue="uMDDd/xxFxxwL44Ocv2FxBvPYg6stIo2wn4TtdMKRe8=" saltValue="BKBa7W3PhZhQvMykCs0o/Q==" spinCount="100000" sheet="1" selectLockedCells="1"/>
  <mergeCells count="1935">
    <mergeCell ref="FL89:FM89"/>
    <mergeCell ref="FP89:FQ89"/>
    <mergeCell ref="FH88:FI88"/>
    <mergeCell ref="FL88:FM88"/>
    <mergeCell ref="FP88:FQ88"/>
    <mergeCell ref="EZ87:FA87"/>
    <mergeCell ref="FD87:FE87"/>
    <mergeCell ref="FH87:FI87"/>
    <mergeCell ref="FL87:FM87"/>
    <mergeCell ref="FP87:FQ87"/>
    <mergeCell ref="ER86:ES86"/>
    <mergeCell ref="EV86:EW86"/>
    <mergeCell ref="EZ86:FA86"/>
    <mergeCell ref="FD86:FE86"/>
    <mergeCell ref="FX89:FY89"/>
    <mergeCell ref="GB89:GC89"/>
    <mergeCell ref="CV89:CW89"/>
    <mergeCell ref="CZ89:DA89"/>
    <mergeCell ref="DD89:DE89"/>
    <mergeCell ref="DH89:DI89"/>
    <mergeCell ref="DL89:DM89"/>
    <mergeCell ref="DP89:DQ89"/>
    <mergeCell ref="DT89:DU89"/>
    <mergeCell ref="DX89:DY89"/>
    <mergeCell ref="EB89:EC89"/>
    <mergeCell ref="EF89:EG89"/>
    <mergeCell ref="EJ89:EK89"/>
    <mergeCell ref="EN89:EO89"/>
    <mergeCell ref="ER89:ES89"/>
    <mergeCell ref="EV89:EW89"/>
    <mergeCell ref="EZ89:FA89"/>
    <mergeCell ref="FD89:FE89"/>
    <mergeCell ref="GF89:GG89"/>
    <mergeCell ref="GJ89:GK89"/>
    <mergeCell ref="GN89:GO89"/>
    <mergeCell ref="GR89:GS89"/>
    <mergeCell ref="GV89:GW89"/>
    <mergeCell ref="GZ89:HA89"/>
    <mergeCell ref="HD89:HE89"/>
    <mergeCell ref="HH89:HI89"/>
    <mergeCell ref="HL89:HM89"/>
    <mergeCell ref="IN89:IO89"/>
    <mergeCell ref="IR89:IS89"/>
    <mergeCell ref="IV89:IW89"/>
    <mergeCell ref="HP89:HQ89"/>
    <mergeCell ref="HT89:HU89"/>
    <mergeCell ref="HX89:HY89"/>
    <mergeCell ref="IB89:IC89"/>
    <mergeCell ref="IF89:IG89"/>
    <mergeCell ref="IJ89:IK89"/>
    <mergeCell ref="FH89:FI89"/>
    <mergeCell ref="FT89:FU89"/>
    <mergeCell ref="HT88:HU88"/>
    <mergeCell ref="HX88:HY88"/>
    <mergeCell ref="IB88:IC88"/>
    <mergeCell ref="IF88:IG88"/>
    <mergeCell ref="IJ88:IK88"/>
    <mergeCell ref="IN88:IO88"/>
    <mergeCell ref="IR88:IS88"/>
    <mergeCell ref="IV88:IW88"/>
    <mergeCell ref="H89:I89"/>
    <mergeCell ref="L89:M89"/>
    <mergeCell ref="P89:Q89"/>
    <mergeCell ref="T89:U89"/>
    <mergeCell ref="X89:Y89"/>
    <mergeCell ref="AB89:AC89"/>
    <mergeCell ref="AF89:AG89"/>
    <mergeCell ref="AJ89:AK89"/>
    <mergeCell ref="AN89:AO89"/>
    <mergeCell ref="AR89:AS89"/>
    <mergeCell ref="AV89:AW89"/>
    <mergeCell ref="AZ89:BA89"/>
    <mergeCell ref="BD89:BE89"/>
    <mergeCell ref="BH89:BI89"/>
    <mergeCell ref="BL89:BM89"/>
    <mergeCell ref="BP89:BQ89"/>
    <mergeCell ref="BT89:BU89"/>
    <mergeCell ref="BX89:BY89"/>
    <mergeCell ref="CB89:CC89"/>
    <mergeCell ref="CF89:CG89"/>
    <mergeCell ref="CJ89:CK89"/>
    <mergeCell ref="CN89:CO89"/>
    <mergeCell ref="CR89:CS89"/>
    <mergeCell ref="FD88:FE88"/>
    <mergeCell ref="FT88:FU88"/>
    <mergeCell ref="FX88:FY88"/>
    <mergeCell ref="GB88:GC88"/>
    <mergeCell ref="GF88:GG88"/>
    <mergeCell ref="GJ88:GK88"/>
    <mergeCell ref="GN88:GO88"/>
    <mergeCell ref="GR88:GS88"/>
    <mergeCell ref="GV88:GW88"/>
    <mergeCell ref="GZ88:HA88"/>
    <mergeCell ref="HD88:HE88"/>
    <mergeCell ref="HH88:HI88"/>
    <mergeCell ref="HL88:HM88"/>
    <mergeCell ref="HP88:HQ88"/>
    <mergeCell ref="CN88:CO88"/>
    <mergeCell ref="CR88:CS88"/>
    <mergeCell ref="CV88:CW88"/>
    <mergeCell ref="CZ88:DA88"/>
    <mergeCell ref="DD88:DE88"/>
    <mergeCell ref="DH88:DI88"/>
    <mergeCell ref="DL88:DM88"/>
    <mergeCell ref="DP88:DQ88"/>
    <mergeCell ref="DT88:DU88"/>
    <mergeCell ref="DX88:DY88"/>
    <mergeCell ref="EB88:EC88"/>
    <mergeCell ref="EF88:EG88"/>
    <mergeCell ref="EJ88:EK88"/>
    <mergeCell ref="EN88:EO88"/>
    <mergeCell ref="ER88:ES88"/>
    <mergeCell ref="EV88:EW88"/>
    <mergeCell ref="EZ88:FA88"/>
    <mergeCell ref="HL87:HM87"/>
    <mergeCell ref="HP87:HQ87"/>
    <mergeCell ref="HT87:HU87"/>
    <mergeCell ref="HX87:HY87"/>
    <mergeCell ref="IB87:IC87"/>
    <mergeCell ref="IF87:IG87"/>
    <mergeCell ref="IJ87:IK87"/>
    <mergeCell ref="IN87:IO87"/>
    <mergeCell ref="IR87:IS87"/>
    <mergeCell ref="IV87:IW87"/>
    <mergeCell ref="H88:I88"/>
    <mergeCell ref="L88:M88"/>
    <mergeCell ref="P88:Q88"/>
    <mergeCell ref="T88:U88"/>
    <mergeCell ref="X88:Y88"/>
    <mergeCell ref="AB88:AC88"/>
    <mergeCell ref="AF88:AG88"/>
    <mergeCell ref="AJ88:AK88"/>
    <mergeCell ref="AN88:AO88"/>
    <mergeCell ref="AR88:AS88"/>
    <mergeCell ref="AV88:AW88"/>
    <mergeCell ref="AZ88:BA88"/>
    <mergeCell ref="BD88:BE88"/>
    <mergeCell ref="BH88:BI88"/>
    <mergeCell ref="BL88:BM88"/>
    <mergeCell ref="BP88:BQ88"/>
    <mergeCell ref="BT88:BU88"/>
    <mergeCell ref="BX88:BY88"/>
    <mergeCell ref="CB88:CC88"/>
    <mergeCell ref="CF88:CG88"/>
    <mergeCell ref="CJ88:CK88"/>
    <mergeCell ref="EV87:EW87"/>
    <mergeCell ref="FT87:FU87"/>
    <mergeCell ref="FX87:FY87"/>
    <mergeCell ref="GB87:GC87"/>
    <mergeCell ref="GF87:GG87"/>
    <mergeCell ref="GJ87:GK87"/>
    <mergeCell ref="GN87:GO87"/>
    <mergeCell ref="GR87:GS87"/>
    <mergeCell ref="GV87:GW87"/>
    <mergeCell ref="GZ87:HA87"/>
    <mergeCell ref="HD87:HE87"/>
    <mergeCell ref="HH87:HI87"/>
    <mergeCell ref="CF87:CG87"/>
    <mergeCell ref="CJ87:CK87"/>
    <mergeCell ref="CN87:CO87"/>
    <mergeCell ref="CR87:CS87"/>
    <mergeCell ref="CV87:CW87"/>
    <mergeCell ref="CZ87:DA87"/>
    <mergeCell ref="DD87:DE87"/>
    <mergeCell ref="DH87:DI87"/>
    <mergeCell ref="DL87:DM87"/>
    <mergeCell ref="DP87:DQ87"/>
    <mergeCell ref="DT87:DU87"/>
    <mergeCell ref="DX87:DY87"/>
    <mergeCell ref="EB87:EC87"/>
    <mergeCell ref="EF87:EG87"/>
    <mergeCell ref="EJ87:EK87"/>
    <mergeCell ref="EN87:EO87"/>
    <mergeCell ref="ER87:ES87"/>
    <mergeCell ref="HD86:HE86"/>
    <mergeCell ref="HH86:HI86"/>
    <mergeCell ref="HL86:HM86"/>
    <mergeCell ref="HP86:HQ86"/>
    <mergeCell ref="HT86:HU86"/>
    <mergeCell ref="HX86:HY86"/>
    <mergeCell ref="IB86:IC86"/>
    <mergeCell ref="IF86:IG86"/>
    <mergeCell ref="IJ86:IK86"/>
    <mergeCell ref="IN86:IO86"/>
    <mergeCell ref="IR86:IS86"/>
    <mergeCell ref="IV86:IW86"/>
    <mergeCell ref="H87:I87"/>
    <mergeCell ref="L87:M87"/>
    <mergeCell ref="P87:Q87"/>
    <mergeCell ref="T87:U87"/>
    <mergeCell ref="X87:Y87"/>
    <mergeCell ref="AB87:AC87"/>
    <mergeCell ref="AF87:AG87"/>
    <mergeCell ref="AJ87:AK87"/>
    <mergeCell ref="AN87:AO87"/>
    <mergeCell ref="AR87:AS87"/>
    <mergeCell ref="AV87:AW87"/>
    <mergeCell ref="AZ87:BA87"/>
    <mergeCell ref="BD87:BE87"/>
    <mergeCell ref="BH87:BI87"/>
    <mergeCell ref="BL87:BM87"/>
    <mergeCell ref="BP87:BQ87"/>
    <mergeCell ref="BT87:BU87"/>
    <mergeCell ref="BX87:BY87"/>
    <mergeCell ref="CB87:CC87"/>
    <mergeCell ref="EN86:EO86"/>
    <mergeCell ref="FL86:FM86"/>
    <mergeCell ref="FP86:FQ86"/>
    <mergeCell ref="FT86:FU86"/>
    <mergeCell ref="FX86:FY86"/>
    <mergeCell ref="GB86:GC86"/>
    <mergeCell ref="GF86:GG86"/>
    <mergeCell ref="GJ86:GK86"/>
    <mergeCell ref="GN86:GO86"/>
    <mergeCell ref="GR86:GS86"/>
    <mergeCell ref="GV86:GW86"/>
    <mergeCell ref="GZ86:HA86"/>
    <mergeCell ref="BX86:BY86"/>
    <mergeCell ref="CB86:CC86"/>
    <mergeCell ref="CF86:CG86"/>
    <mergeCell ref="CJ86:CK86"/>
    <mergeCell ref="CN86:CO86"/>
    <mergeCell ref="CR86:CS86"/>
    <mergeCell ref="CV86:CW86"/>
    <mergeCell ref="CZ86:DA86"/>
    <mergeCell ref="DD86:DE86"/>
    <mergeCell ref="DH86:DI86"/>
    <mergeCell ref="DL86:DM86"/>
    <mergeCell ref="DP86:DQ86"/>
    <mergeCell ref="DT86:DU86"/>
    <mergeCell ref="DX86:DY86"/>
    <mergeCell ref="EB86:EC86"/>
    <mergeCell ref="EF86:EG86"/>
    <mergeCell ref="EJ86:EK86"/>
    <mergeCell ref="L86:M86"/>
    <mergeCell ref="P86:Q86"/>
    <mergeCell ref="T86:U86"/>
    <mergeCell ref="X86:Y86"/>
    <mergeCell ref="AB86:AC86"/>
    <mergeCell ref="AF86:AG86"/>
    <mergeCell ref="AJ86:AK86"/>
    <mergeCell ref="AN86:AO86"/>
    <mergeCell ref="AR86:AS86"/>
    <mergeCell ref="AV86:AW86"/>
    <mergeCell ref="AZ86:BA86"/>
    <mergeCell ref="BD86:BE86"/>
    <mergeCell ref="BH86:BI86"/>
    <mergeCell ref="BL86:BM86"/>
    <mergeCell ref="BP86:BQ86"/>
    <mergeCell ref="BT86:BU86"/>
    <mergeCell ref="FH86:FI86"/>
    <mergeCell ref="GJ85:GK85"/>
    <mergeCell ref="GN85:GO85"/>
    <mergeCell ref="GR85:GS85"/>
    <mergeCell ref="GV85:GW85"/>
    <mergeCell ref="GZ85:HA85"/>
    <mergeCell ref="HD85:HE85"/>
    <mergeCell ref="HH85:HI85"/>
    <mergeCell ref="HL85:HM85"/>
    <mergeCell ref="HP85:HQ85"/>
    <mergeCell ref="HT85:HU85"/>
    <mergeCell ref="HX85:HY85"/>
    <mergeCell ref="IB85:IC85"/>
    <mergeCell ref="IF85:IG85"/>
    <mergeCell ref="IJ85:IK85"/>
    <mergeCell ref="IN85:IO85"/>
    <mergeCell ref="IR85:IS85"/>
    <mergeCell ref="IV85:IW85"/>
    <mergeCell ref="DT85:DU85"/>
    <mergeCell ref="DX85:DY85"/>
    <mergeCell ref="EB85:EC85"/>
    <mergeCell ref="EF85:EG85"/>
    <mergeCell ref="EJ85:EK85"/>
    <mergeCell ref="EN85:EO85"/>
    <mergeCell ref="ER85:ES85"/>
    <mergeCell ref="EV85:EW85"/>
    <mergeCell ref="EZ85:FA85"/>
    <mergeCell ref="FD85:FE85"/>
    <mergeCell ref="FH85:FI85"/>
    <mergeCell ref="FL85:FM85"/>
    <mergeCell ref="FP85:FQ85"/>
    <mergeCell ref="FT85:FU85"/>
    <mergeCell ref="FX85:FY85"/>
    <mergeCell ref="GB85:GC85"/>
    <mergeCell ref="GF85:GG85"/>
    <mergeCell ref="IR84:IS84"/>
    <mergeCell ref="IV84:IW84"/>
    <mergeCell ref="H85:I85"/>
    <mergeCell ref="L85:M85"/>
    <mergeCell ref="P85:Q85"/>
    <mergeCell ref="T85:U85"/>
    <mergeCell ref="X85:Y85"/>
    <mergeCell ref="AB85:AC85"/>
    <mergeCell ref="AF85:AG85"/>
    <mergeCell ref="AJ85:AK85"/>
    <mergeCell ref="AN85:AO85"/>
    <mergeCell ref="AR85:AS85"/>
    <mergeCell ref="AV85:AW85"/>
    <mergeCell ref="AZ85:BA85"/>
    <mergeCell ref="BD85:BE85"/>
    <mergeCell ref="BH85:BI85"/>
    <mergeCell ref="BL85:BM85"/>
    <mergeCell ref="BP85:BQ85"/>
    <mergeCell ref="BT85:BU85"/>
    <mergeCell ref="BX85:BY85"/>
    <mergeCell ref="CB85:CC85"/>
    <mergeCell ref="CF85:CG85"/>
    <mergeCell ref="CJ85:CK85"/>
    <mergeCell ref="CN85:CO85"/>
    <mergeCell ref="CR85:CS85"/>
    <mergeCell ref="CV85:CW85"/>
    <mergeCell ref="CZ85:DA85"/>
    <mergeCell ref="DD85:DE85"/>
    <mergeCell ref="DH85:DI85"/>
    <mergeCell ref="DL85:DM85"/>
    <mergeCell ref="DP85:DQ85"/>
    <mergeCell ref="GB84:GC84"/>
    <mergeCell ref="GF84:GG84"/>
    <mergeCell ref="GJ84:GK84"/>
    <mergeCell ref="GN84:GO84"/>
    <mergeCell ref="GR84:GS84"/>
    <mergeCell ref="GV84:GW84"/>
    <mergeCell ref="GZ84:HA84"/>
    <mergeCell ref="HD84:HE84"/>
    <mergeCell ref="HH84:HI84"/>
    <mergeCell ref="HL84:HM84"/>
    <mergeCell ref="HP84:HQ84"/>
    <mergeCell ref="HT84:HU84"/>
    <mergeCell ref="HX84:HY84"/>
    <mergeCell ref="IB84:IC84"/>
    <mergeCell ref="IF84:IG84"/>
    <mergeCell ref="IJ84:IK84"/>
    <mergeCell ref="IN84:IO84"/>
    <mergeCell ref="DL84:DM84"/>
    <mergeCell ref="DP84:DQ84"/>
    <mergeCell ref="DT84:DU84"/>
    <mergeCell ref="DX84:DY84"/>
    <mergeCell ref="EB84:EC84"/>
    <mergeCell ref="EF84:EG84"/>
    <mergeCell ref="EJ84:EK84"/>
    <mergeCell ref="EN84:EO84"/>
    <mergeCell ref="ER84:ES84"/>
    <mergeCell ref="EV84:EW84"/>
    <mergeCell ref="EZ84:FA84"/>
    <mergeCell ref="FD84:FE84"/>
    <mergeCell ref="FH84:FI84"/>
    <mergeCell ref="FL84:FM84"/>
    <mergeCell ref="FP84:FQ84"/>
    <mergeCell ref="FT84:FU84"/>
    <mergeCell ref="FX84:FY84"/>
    <mergeCell ref="IJ83:IK83"/>
    <mergeCell ref="IN83:IO83"/>
    <mergeCell ref="IR83:IS83"/>
    <mergeCell ref="IV83:IW83"/>
    <mergeCell ref="H84:I84"/>
    <mergeCell ref="L84:M84"/>
    <mergeCell ref="P84:Q84"/>
    <mergeCell ref="T84:U84"/>
    <mergeCell ref="X84:Y84"/>
    <mergeCell ref="AB84:AC84"/>
    <mergeCell ref="AF84:AG84"/>
    <mergeCell ref="AJ84:AK84"/>
    <mergeCell ref="AN84:AO84"/>
    <mergeCell ref="AR84:AS84"/>
    <mergeCell ref="AV84:AW84"/>
    <mergeCell ref="AZ84:BA84"/>
    <mergeCell ref="BD84:BE84"/>
    <mergeCell ref="BH84:BI84"/>
    <mergeCell ref="BL84:BM84"/>
    <mergeCell ref="BP84:BQ84"/>
    <mergeCell ref="BT84:BU84"/>
    <mergeCell ref="BX84:BY84"/>
    <mergeCell ref="CB84:CC84"/>
    <mergeCell ref="CF84:CG84"/>
    <mergeCell ref="CJ84:CK84"/>
    <mergeCell ref="CN84:CO84"/>
    <mergeCell ref="CR84:CS84"/>
    <mergeCell ref="CV84:CW84"/>
    <mergeCell ref="CZ84:DA84"/>
    <mergeCell ref="DD84:DE84"/>
    <mergeCell ref="DH84:DI84"/>
    <mergeCell ref="FT83:FU83"/>
    <mergeCell ref="FX83:FY83"/>
    <mergeCell ref="GB83:GC83"/>
    <mergeCell ref="GF83:GG83"/>
    <mergeCell ref="GJ83:GK83"/>
    <mergeCell ref="GN83:GO83"/>
    <mergeCell ref="GR83:GS83"/>
    <mergeCell ref="GV83:GW83"/>
    <mergeCell ref="GZ83:HA83"/>
    <mergeCell ref="HD83:HE83"/>
    <mergeCell ref="HH83:HI83"/>
    <mergeCell ref="HL83:HM83"/>
    <mergeCell ref="HP83:HQ83"/>
    <mergeCell ref="HT83:HU83"/>
    <mergeCell ref="HX83:HY83"/>
    <mergeCell ref="IB83:IC83"/>
    <mergeCell ref="IF83:IG83"/>
    <mergeCell ref="DD83:DE83"/>
    <mergeCell ref="DH83:DI83"/>
    <mergeCell ref="DL83:DM83"/>
    <mergeCell ref="DP83:DQ83"/>
    <mergeCell ref="DT83:DU83"/>
    <mergeCell ref="DX83:DY83"/>
    <mergeCell ref="EB83:EC83"/>
    <mergeCell ref="EF83:EG83"/>
    <mergeCell ref="EJ83:EK83"/>
    <mergeCell ref="EN83:EO83"/>
    <mergeCell ref="ER83:ES83"/>
    <mergeCell ref="EV83:EW83"/>
    <mergeCell ref="EZ83:FA83"/>
    <mergeCell ref="FD83:FE83"/>
    <mergeCell ref="FH83:FI83"/>
    <mergeCell ref="FL83:FM83"/>
    <mergeCell ref="FP83:FQ83"/>
    <mergeCell ref="IB82:IC82"/>
    <mergeCell ref="IF82:IG82"/>
    <mergeCell ref="IJ82:IK82"/>
    <mergeCell ref="IN82:IO82"/>
    <mergeCell ref="IR82:IS82"/>
    <mergeCell ref="IV82:IW82"/>
    <mergeCell ref="H83:I83"/>
    <mergeCell ref="L83:M83"/>
    <mergeCell ref="P83:Q83"/>
    <mergeCell ref="T83:U83"/>
    <mergeCell ref="X83:Y83"/>
    <mergeCell ref="AB83:AC83"/>
    <mergeCell ref="AF83:AG83"/>
    <mergeCell ref="AJ83:AK83"/>
    <mergeCell ref="AN83:AO83"/>
    <mergeCell ref="AR83:AS83"/>
    <mergeCell ref="AV83:AW83"/>
    <mergeCell ref="AZ83:BA83"/>
    <mergeCell ref="BD83:BE83"/>
    <mergeCell ref="BH83:BI83"/>
    <mergeCell ref="BL83:BM83"/>
    <mergeCell ref="BP83:BQ83"/>
    <mergeCell ref="BT83:BU83"/>
    <mergeCell ref="BX83:BY83"/>
    <mergeCell ref="CB83:CC83"/>
    <mergeCell ref="CF83:CG83"/>
    <mergeCell ref="CJ83:CK83"/>
    <mergeCell ref="CN83:CO83"/>
    <mergeCell ref="CR83:CS83"/>
    <mergeCell ref="CV83:CW83"/>
    <mergeCell ref="CZ83:DA83"/>
    <mergeCell ref="FL82:FM82"/>
    <mergeCell ref="FP82:FQ82"/>
    <mergeCell ref="FT82:FU82"/>
    <mergeCell ref="FX82:FY82"/>
    <mergeCell ref="GB82:GC82"/>
    <mergeCell ref="GF82:GG82"/>
    <mergeCell ref="GJ82:GK82"/>
    <mergeCell ref="GN82:GO82"/>
    <mergeCell ref="GR82:GS82"/>
    <mergeCell ref="GV82:GW82"/>
    <mergeCell ref="GZ82:HA82"/>
    <mergeCell ref="HD82:HE82"/>
    <mergeCell ref="HH82:HI82"/>
    <mergeCell ref="HL82:HM82"/>
    <mergeCell ref="HP82:HQ82"/>
    <mergeCell ref="HT82:HU82"/>
    <mergeCell ref="HX82:HY82"/>
    <mergeCell ref="CV82:CW82"/>
    <mergeCell ref="CZ82:DA82"/>
    <mergeCell ref="DD82:DE82"/>
    <mergeCell ref="DH82:DI82"/>
    <mergeCell ref="DL82:DM82"/>
    <mergeCell ref="DP82:DQ82"/>
    <mergeCell ref="DT82:DU82"/>
    <mergeCell ref="DX82:DY82"/>
    <mergeCell ref="EB82:EC82"/>
    <mergeCell ref="EF82:EG82"/>
    <mergeCell ref="EJ82:EK82"/>
    <mergeCell ref="EN82:EO82"/>
    <mergeCell ref="ER82:ES82"/>
    <mergeCell ref="EV82:EW82"/>
    <mergeCell ref="EZ82:FA82"/>
    <mergeCell ref="FD82:FE82"/>
    <mergeCell ref="FH82:FI82"/>
    <mergeCell ref="HT81:HU81"/>
    <mergeCell ref="HX81:HY81"/>
    <mergeCell ref="IB81:IC81"/>
    <mergeCell ref="IF81:IG81"/>
    <mergeCell ref="IJ81:IK81"/>
    <mergeCell ref="IN81:IO81"/>
    <mergeCell ref="IR81:IS81"/>
    <mergeCell ref="IV81:IW81"/>
    <mergeCell ref="H82:I82"/>
    <mergeCell ref="L82:M82"/>
    <mergeCell ref="P82:Q82"/>
    <mergeCell ref="T82:U82"/>
    <mergeCell ref="X82:Y82"/>
    <mergeCell ref="AB82:AC82"/>
    <mergeCell ref="AF82:AG82"/>
    <mergeCell ref="AJ82:AK82"/>
    <mergeCell ref="AN82:AO82"/>
    <mergeCell ref="AR82:AS82"/>
    <mergeCell ref="AV82:AW82"/>
    <mergeCell ref="AZ82:BA82"/>
    <mergeCell ref="BD82:BE82"/>
    <mergeCell ref="BH82:BI82"/>
    <mergeCell ref="BL82:BM82"/>
    <mergeCell ref="BP82:BQ82"/>
    <mergeCell ref="BT82:BU82"/>
    <mergeCell ref="BX82:BY82"/>
    <mergeCell ref="CB82:CC82"/>
    <mergeCell ref="CF82:CG82"/>
    <mergeCell ref="CJ82:CK82"/>
    <mergeCell ref="CN82:CO82"/>
    <mergeCell ref="CR82:CS82"/>
    <mergeCell ref="FD81:FE81"/>
    <mergeCell ref="FH81:FI81"/>
    <mergeCell ref="FL81:FM81"/>
    <mergeCell ref="FP81:FQ81"/>
    <mergeCell ref="FT81:FU81"/>
    <mergeCell ref="FX81:FY81"/>
    <mergeCell ref="GB81:GC81"/>
    <mergeCell ref="GF81:GG81"/>
    <mergeCell ref="GJ81:GK81"/>
    <mergeCell ref="GN81:GO81"/>
    <mergeCell ref="GR81:GS81"/>
    <mergeCell ref="GV81:GW81"/>
    <mergeCell ref="GZ81:HA81"/>
    <mergeCell ref="HD81:HE81"/>
    <mergeCell ref="HH81:HI81"/>
    <mergeCell ref="HL81:HM81"/>
    <mergeCell ref="HP81:HQ81"/>
    <mergeCell ref="CN81:CO81"/>
    <mergeCell ref="CR81:CS81"/>
    <mergeCell ref="CV81:CW81"/>
    <mergeCell ref="CZ81:DA81"/>
    <mergeCell ref="DD81:DE81"/>
    <mergeCell ref="DH81:DI81"/>
    <mergeCell ref="DL81:DM81"/>
    <mergeCell ref="DP81:DQ81"/>
    <mergeCell ref="DT81:DU81"/>
    <mergeCell ref="DX81:DY81"/>
    <mergeCell ref="EB81:EC81"/>
    <mergeCell ref="EF81:EG81"/>
    <mergeCell ref="EJ81:EK81"/>
    <mergeCell ref="EN81:EO81"/>
    <mergeCell ref="ER81:ES81"/>
    <mergeCell ref="EV81:EW81"/>
    <mergeCell ref="EZ81:FA81"/>
    <mergeCell ref="HL80:HM80"/>
    <mergeCell ref="HP80:HQ80"/>
    <mergeCell ref="HT80:HU80"/>
    <mergeCell ref="HX80:HY80"/>
    <mergeCell ref="IB80:IC80"/>
    <mergeCell ref="IF80:IG80"/>
    <mergeCell ref="IJ80:IK80"/>
    <mergeCell ref="IN80:IO80"/>
    <mergeCell ref="IR80:IS80"/>
    <mergeCell ref="IV80:IW80"/>
    <mergeCell ref="H81:I81"/>
    <mergeCell ref="L81:M81"/>
    <mergeCell ref="P81:Q81"/>
    <mergeCell ref="T81:U81"/>
    <mergeCell ref="X81:Y81"/>
    <mergeCell ref="AB81:AC81"/>
    <mergeCell ref="AF81:AG81"/>
    <mergeCell ref="AJ81:AK81"/>
    <mergeCell ref="AN81:AO81"/>
    <mergeCell ref="AR81:AS81"/>
    <mergeCell ref="AV81:AW81"/>
    <mergeCell ref="AZ81:BA81"/>
    <mergeCell ref="BD81:BE81"/>
    <mergeCell ref="BH81:BI81"/>
    <mergeCell ref="BL81:BM81"/>
    <mergeCell ref="BP81:BQ81"/>
    <mergeCell ref="BT81:BU81"/>
    <mergeCell ref="BX81:BY81"/>
    <mergeCell ref="CB81:CC81"/>
    <mergeCell ref="CF81:CG81"/>
    <mergeCell ref="CJ81:CK81"/>
    <mergeCell ref="EV80:EW80"/>
    <mergeCell ref="HD80:HE80"/>
    <mergeCell ref="HH80:HI80"/>
    <mergeCell ref="CF80:CG80"/>
    <mergeCell ref="CJ80:CK80"/>
    <mergeCell ref="CN80:CO80"/>
    <mergeCell ref="CR80:CS80"/>
    <mergeCell ref="CV80:CW80"/>
    <mergeCell ref="CZ80:DA80"/>
    <mergeCell ref="DD80:DE80"/>
    <mergeCell ref="DH80:DI80"/>
    <mergeCell ref="DL80:DM80"/>
    <mergeCell ref="DP80:DQ80"/>
    <mergeCell ref="DT80:DU80"/>
    <mergeCell ref="DX80:DY80"/>
    <mergeCell ref="EB80:EC80"/>
    <mergeCell ref="EF80:EG80"/>
    <mergeCell ref="EJ80:EK80"/>
    <mergeCell ref="EN80:EO80"/>
    <mergeCell ref="HD79:HE79"/>
    <mergeCell ref="HH79:HI79"/>
    <mergeCell ref="HL79:HM79"/>
    <mergeCell ref="HP79:HQ79"/>
    <mergeCell ref="HT79:HU79"/>
    <mergeCell ref="HX79:HY79"/>
    <mergeCell ref="IB79:IC79"/>
    <mergeCell ref="IF79:IG79"/>
    <mergeCell ref="IJ79:IK79"/>
    <mergeCell ref="IN79:IO79"/>
    <mergeCell ref="IR79:IS79"/>
    <mergeCell ref="IV79:IW79"/>
    <mergeCell ref="H80:I80"/>
    <mergeCell ref="L80:M80"/>
    <mergeCell ref="P80:Q80"/>
    <mergeCell ref="T80:U80"/>
    <mergeCell ref="X80:Y80"/>
    <mergeCell ref="AB80:AC80"/>
    <mergeCell ref="AF80:AG80"/>
    <mergeCell ref="AJ80:AK80"/>
    <mergeCell ref="AN80:AO80"/>
    <mergeCell ref="AR80:AS80"/>
    <mergeCell ref="AV80:AW80"/>
    <mergeCell ref="AZ80:BA80"/>
    <mergeCell ref="BD80:BE80"/>
    <mergeCell ref="BH80:BI80"/>
    <mergeCell ref="BL80:BM80"/>
    <mergeCell ref="BP80:BQ80"/>
    <mergeCell ref="BT80:BU80"/>
    <mergeCell ref="BX80:BY80"/>
    <mergeCell ref="CB80:CC80"/>
    <mergeCell ref="EZ80:FA80"/>
    <mergeCell ref="ER79:ES79"/>
    <mergeCell ref="EV79:EW79"/>
    <mergeCell ref="EZ79:FA79"/>
    <mergeCell ref="FD79:FE79"/>
    <mergeCell ref="FH79:FI79"/>
    <mergeCell ref="FL79:FM79"/>
    <mergeCell ref="FP79:FQ79"/>
    <mergeCell ref="FT79:FU79"/>
    <mergeCell ref="FX79:FY79"/>
    <mergeCell ref="GB79:GC79"/>
    <mergeCell ref="GF79:GG79"/>
    <mergeCell ref="GJ79:GK79"/>
    <mergeCell ref="GN79:GO79"/>
    <mergeCell ref="GR79:GS79"/>
    <mergeCell ref="GV79:GW79"/>
    <mergeCell ref="GZ79:HA79"/>
    <mergeCell ref="ER80:ES80"/>
    <mergeCell ref="FD80:FE80"/>
    <mergeCell ref="FH80:FI80"/>
    <mergeCell ref="FL80:FM80"/>
    <mergeCell ref="FP80:FQ80"/>
    <mergeCell ref="FT80:FU80"/>
    <mergeCell ref="FX80:FY80"/>
    <mergeCell ref="GB80:GC80"/>
    <mergeCell ref="GF80:GG80"/>
    <mergeCell ref="GJ80:GK80"/>
    <mergeCell ref="GN80:GO80"/>
    <mergeCell ref="GR80:GS80"/>
    <mergeCell ref="GV80:GW80"/>
    <mergeCell ref="GZ80:HA80"/>
    <mergeCell ref="CB79:CC79"/>
    <mergeCell ref="CF79:CG79"/>
    <mergeCell ref="CJ79:CK79"/>
    <mergeCell ref="CN79:CO79"/>
    <mergeCell ref="CR79:CS79"/>
    <mergeCell ref="CV79:CW79"/>
    <mergeCell ref="CZ79:DA79"/>
    <mergeCell ref="DD79:DE79"/>
    <mergeCell ref="DH79:DI79"/>
    <mergeCell ref="DL79:DM79"/>
    <mergeCell ref="DP79:DQ79"/>
    <mergeCell ref="DT79:DU79"/>
    <mergeCell ref="DX79:DY79"/>
    <mergeCell ref="EB79:EC79"/>
    <mergeCell ref="EF79:EG79"/>
    <mergeCell ref="EJ79:EK79"/>
    <mergeCell ref="EN79:EO79"/>
    <mergeCell ref="L79:M79"/>
    <mergeCell ref="P79:Q79"/>
    <mergeCell ref="T79:U79"/>
    <mergeCell ref="X79:Y79"/>
    <mergeCell ref="AB79:AC79"/>
    <mergeCell ref="AF79:AG79"/>
    <mergeCell ref="AJ79:AK79"/>
    <mergeCell ref="AN79:AO79"/>
    <mergeCell ref="AR79:AS79"/>
    <mergeCell ref="AV79:AW79"/>
    <mergeCell ref="AZ79:BA79"/>
    <mergeCell ref="BD79:BE79"/>
    <mergeCell ref="BH79:BI79"/>
    <mergeCell ref="BL79:BM79"/>
    <mergeCell ref="BP79:BQ79"/>
    <mergeCell ref="BT79:BU79"/>
    <mergeCell ref="BX79:BY79"/>
    <mergeCell ref="GJ76:GK76"/>
    <mergeCell ref="GN76:GO76"/>
    <mergeCell ref="GR76:GS76"/>
    <mergeCell ref="GV76:GW76"/>
    <mergeCell ref="GZ76:HA76"/>
    <mergeCell ref="HD76:HE76"/>
    <mergeCell ref="HH76:HI76"/>
    <mergeCell ref="HL76:HM76"/>
    <mergeCell ref="HP76:HQ76"/>
    <mergeCell ref="HT76:HU76"/>
    <mergeCell ref="HX76:HY76"/>
    <mergeCell ref="IB76:IC76"/>
    <mergeCell ref="IF76:IG76"/>
    <mergeCell ref="IJ76:IK76"/>
    <mergeCell ref="IN76:IO76"/>
    <mergeCell ref="IR76:IS76"/>
    <mergeCell ref="IV76:IW76"/>
    <mergeCell ref="DT76:DU76"/>
    <mergeCell ref="DX76:DY76"/>
    <mergeCell ref="EB76:EC76"/>
    <mergeCell ref="EF76:EG76"/>
    <mergeCell ref="EJ76:EK76"/>
    <mergeCell ref="EN76:EO76"/>
    <mergeCell ref="ER76:ES76"/>
    <mergeCell ref="EV76:EW76"/>
    <mergeCell ref="EZ76:FA76"/>
    <mergeCell ref="FD76:FE76"/>
    <mergeCell ref="FH76:FI76"/>
    <mergeCell ref="FL76:FM76"/>
    <mergeCell ref="FP76:FQ76"/>
    <mergeCell ref="FT76:FU76"/>
    <mergeCell ref="FX76:FY76"/>
    <mergeCell ref="GB76:GC76"/>
    <mergeCell ref="GF76:GG76"/>
    <mergeCell ref="IR75:IS75"/>
    <mergeCell ref="IV75:IW75"/>
    <mergeCell ref="H76:I76"/>
    <mergeCell ref="L76:M76"/>
    <mergeCell ref="P76:Q76"/>
    <mergeCell ref="T76:U76"/>
    <mergeCell ref="X76:Y76"/>
    <mergeCell ref="AB76:AC76"/>
    <mergeCell ref="AF76:AG76"/>
    <mergeCell ref="AJ76:AK76"/>
    <mergeCell ref="AN76:AO76"/>
    <mergeCell ref="AR76:AS76"/>
    <mergeCell ref="AV76:AW76"/>
    <mergeCell ref="AZ76:BA76"/>
    <mergeCell ref="BD76:BE76"/>
    <mergeCell ref="BH76:BI76"/>
    <mergeCell ref="BL76:BM76"/>
    <mergeCell ref="BP76:BQ76"/>
    <mergeCell ref="BT76:BU76"/>
    <mergeCell ref="BX76:BY76"/>
    <mergeCell ref="CB76:CC76"/>
    <mergeCell ref="CF76:CG76"/>
    <mergeCell ref="CJ76:CK76"/>
    <mergeCell ref="CN76:CO76"/>
    <mergeCell ref="CR76:CS76"/>
    <mergeCell ref="CV76:CW76"/>
    <mergeCell ref="CZ76:DA76"/>
    <mergeCell ref="DD76:DE76"/>
    <mergeCell ref="DH76:DI76"/>
    <mergeCell ref="DL76:DM76"/>
    <mergeCell ref="DP76:DQ76"/>
    <mergeCell ref="GB75:GC75"/>
    <mergeCell ref="GF75:GG75"/>
    <mergeCell ref="GJ75:GK75"/>
    <mergeCell ref="GN75:GO75"/>
    <mergeCell ref="GR75:GS75"/>
    <mergeCell ref="GV75:GW75"/>
    <mergeCell ref="GZ75:HA75"/>
    <mergeCell ref="HD75:HE75"/>
    <mergeCell ref="HH75:HI75"/>
    <mergeCell ref="HL75:HM75"/>
    <mergeCell ref="HP75:HQ75"/>
    <mergeCell ref="HT75:HU75"/>
    <mergeCell ref="HX75:HY75"/>
    <mergeCell ref="IB75:IC75"/>
    <mergeCell ref="IF75:IG75"/>
    <mergeCell ref="IJ75:IK75"/>
    <mergeCell ref="IN75:IO75"/>
    <mergeCell ref="DL75:DM75"/>
    <mergeCell ref="DP75:DQ75"/>
    <mergeCell ref="DT75:DU75"/>
    <mergeCell ref="DX75:DY75"/>
    <mergeCell ref="EB75:EC75"/>
    <mergeCell ref="EF75:EG75"/>
    <mergeCell ref="EJ75:EK75"/>
    <mergeCell ref="EN75:EO75"/>
    <mergeCell ref="ER75:ES75"/>
    <mergeCell ref="EV75:EW75"/>
    <mergeCell ref="EZ75:FA75"/>
    <mergeCell ref="FD75:FE75"/>
    <mergeCell ref="FH75:FI75"/>
    <mergeCell ref="FL75:FM75"/>
    <mergeCell ref="FP75:FQ75"/>
    <mergeCell ref="FT75:FU75"/>
    <mergeCell ref="FX75:FY75"/>
    <mergeCell ref="IJ74:IK74"/>
    <mergeCell ref="IN74:IO74"/>
    <mergeCell ref="IR74:IS74"/>
    <mergeCell ref="IV74:IW74"/>
    <mergeCell ref="H75:I75"/>
    <mergeCell ref="L75:M75"/>
    <mergeCell ref="P75:Q75"/>
    <mergeCell ref="T75:U75"/>
    <mergeCell ref="X75:Y75"/>
    <mergeCell ref="AB75:AC75"/>
    <mergeCell ref="AF75:AG75"/>
    <mergeCell ref="AJ75:AK75"/>
    <mergeCell ref="AN75:AO75"/>
    <mergeCell ref="AR75:AS75"/>
    <mergeCell ref="AV75:AW75"/>
    <mergeCell ref="AZ75:BA75"/>
    <mergeCell ref="BD75:BE75"/>
    <mergeCell ref="BH75:BI75"/>
    <mergeCell ref="BL75:BM75"/>
    <mergeCell ref="BP75:BQ75"/>
    <mergeCell ref="BT75:BU75"/>
    <mergeCell ref="BX75:BY75"/>
    <mergeCell ref="CB75:CC75"/>
    <mergeCell ref="CF75:CG75"/>
    <mergeCell ref="CJ75:CK75"/>
    <mergeCell ref="CN75:CO75"/>
    <mergeCell ref="CR75:CS75"/>
    <mergeCell ref="CV75:CW75"/>
    <mergeCell ref="CZ75:DA75"/>
    <mergeCell ref="DD75:DE75"/>
    <mergeCell ref="DH75:DI75"/>
    <mergeCell ref="FT74:FU74"/>
    <mergeCell ref="FX74:FY74"/>
    <mergeCell ref="GB74:GC74"/>
    <mergeCell ref="GF74:GG74"/>
    <mergeCell ref="GJ74:GK74"/>
    <mergeCell ref="GN74:GO74"/>
    <mergeCell ref="GR74:GS74"/>
    <mergeCell ref="GV74:GW74"/>
    <mergeCell ref="GZ74:HA74"/>
    <mergeCell ref="HD74:HE74"/>
    <mergeCell ref="HH74:HI74"/>
    <mergeCell ref="HL74:HM74"/>
    <mergeCell ref="HP74:HQ74"/>
    <mergeCell ref="HT74:HU74"/>
    <mergeCell ref="HX74:HY74"/>
    <mergeCell ref="IB74:IC74"/>
    <mergeCell ref="IF74:IG74"/>
    <mergeCell ref="DD74:DE74"/>
    <mergeCell ref="DH74:DI74"/>
    <mergeCell ref="DL74:DM74"/>
    <mergeCell ref="DP74:DQ74"/>
    <mergeCell ref="DT74:DU74"/>
    <mergeCell ref="DX74:DY74"/>
    <mergeCell ref="EB74:EC74"/>
    <mergeCell ref="EF74:EG74"/>
    <mergeCell ref="EJ74:EK74"/>
    <mergeCell ref="EN74:EO74"/>
    <mergeCell ref="ER74:ES74"/>
    <mergeCell ref="EV74:EW74"/>
    <mergeCell ref="EZ74:FA74"/>
    <mergeCell ref="FD74:FE74"/>
    <mergeCell ref="FH74:FI74"/>
    <mergeCell ref="FL74:FM74"/>
    <mergeCell ref="FP74:FQ74"/>
    <mergeCell ref="IB73:IC73"/>
    <mergeCell ref="IF73:IG73"/>
    <mergeCell ref="IJ73:IK73"/>
    <mergeCell ref="IN73:IO73"/>
    <mergeCell ref="IR73:IS73"/>
    <mergeCell ref="IV73:IW73"/>
    <mergeCell ref="H74:I74"/>
    <mergeCell ref="L74:M74"/>
    <mergeCell ref="P74:Q74"/>
    <mergeCell ref="T74:U74"/>
    <mergeCell ref="X74:Y74"/>
    <mergeCell ref="AB74:AC74"/>
    <mergeCell ref="AF74:AG74"/>
    <mergeCell ref="AJ74:AK74"/>
    <mergeCell ref="AN74:AO74"/>
    <mergeCell ref="AR74:AS74"/>
    <mergeCell ref="AV74:AW74"/>
    <mergeCell ref="AZ74:BA74"/>
    <mergeCell ref="BD74:BE74"/>
    <mergeCell ref="BH74:BI74"/>
    <mergeCell ref="BL74:BM74"/>
    <mergeCell ref="BP74:BQ74"/>
    <mergeCell ref="BT74:BU74"/>
    <mergeCell ref="BX74:BY74"/>
    <mergeCell ref="CB74:CC74"/>
    <mergeCell ref="CF74:CG74"/>
    <mergeCell ref="CJ74:CK74"/>
    <mergeCell ref="CN74:CO74"/>
    <mergeCell ref="CR74:CS74"/>
    <mergeCell ref="CV74:CW74"/>
    <mergeCell ref="CZ74:DA74"/>
    <mergeCell ref="FL73:FM73"/>
    <mergeCell ref="FP73:FQ73"/>
    <mergeCell ref="FT73:FU73"/>
    <mergeCell ref="FX73:FY73"/>
    <mergeCell ref="GB73:GC73"/>
    <mergeCell ref="GF73:GG73"/>
    <mergeCell ref="GJ73:GK73"/>
    <mergeCell ref="GN73:GO73"/>
    <mergeCell ref="GR73:GS73"/>
    <mergeCell ref="GV73:GW73"/>
    <mergeCell ref="GZ73:HA73"/>
    <mergeCell ref="HD73:HE73"/>
    <mergeCell ref="HH73:HI73"/>
    <mergeCell ref="HL73:HM73"/>
    <mergeCell ref="HP73:HQ73"/>
    <mergeCell ref="HT73:HU73"/>
    <mergeCell ref="HX73:HY73"/>
    <mergeCell ref="CV73:CW73"/>
    <mergeCell ref="CZ73:DA73"/>
    <mergeCell ref="DD73:DE73"/>
    <mergeCell ref="DH73:DI73"/>
    <mergeCell ref="DL73:DM73"/>
    <mergeCell ref="DP73:DQ73"/>
    <mergeCell ref="DT73:DU73"/>
    <mergeCell ref="DX73:DY73"/>
    <mergeCell ref="EB73:EC73"/>
    <mergeCell ref="EF73:EG73"/>
    <mergeCell ref="EJ73:EK73"/>
    <mergeCell ref="EN73:EO73"/>
    <mergeCell ref="ER73:ES73"/>
    <mergeCell ref="EV73:EW73"/>
    <mergeCell ref="EZ73:FA73"/>
    <mergeCell ref="FD73:FE73"/>
    <mergeCell ref="FH73:FI73"/>
    <mergeCell ref="HT72:HU72"/>
    <mergeCell ref="HX72:HY72"/>
    <mergeCell ref="IB72:IC72"/>
    <mergeCell ref="IF72:IG72"/>
    <mergeCell ref="IJ72:IK72"/>
    <mergeCell ref="IN72:IO72"/>
    <mergeCell ref="IR72:IS72"/>
    <mergeCell ref="IV72:IW72"/>
    <mergeCell ref="H73:I73"/>
    <mergeCell ref="L73:M73"/>
    <mergeCell ref="P73:Q73"/>
    <mergeCell ref="T73:U73"/>
    <mergeCell ref="X73:Y73"/>
    <mergeCell ref="AB73:AC73"/>
    <mergeCell ref="AF73:AG73"/>
    <mergeCell ref="AJ73:AK73"/>
    <mergeCell ref="AN73:AO73"/>
    <mergeCell ref="AR73:AS73"/>
    <mergeCell ref="AV73:AW73"/>
    <mergeCell ref="AZ73:BA73"/>
    <mergeCell ref="BD73:BE73"/>
    <mergeCell ref="BH73:BI73"/>
    <mergeCell ref="BL73:BM73"/>
    <mergeCell ref="BP73:BQ73"/>
    <mergeCell ref="BT73:BU73"/>
    <mergeCell ref="BX73:BY73"/>
    <mergeCell ref="CB73:CC73"/>
    <mergeCell ref="CF73:CG73"/>
    <mergeCell ref="CJ73:CK73"/>
    <mergeCell ref="CN73:CO73"/>
    <mergeCell ref="CR73:CS73"/>
    <mergeCell ref="FD72:FE72"/>
    <mergeCell ref="FH72:FI72"/>
    <mergeCell ref="FL72:FM72"/>
    <mergeCell ref="FP72:FQ72"/>
    <mergeCell ref="FT72:FU72"/>
    <mergeCell ref="FX72:FY72"/>
    <mergeCell ref="GB72:GC72"/>
    <mergeCell ref="GF72:GG72"/>
    <mergeCell ref="GJ72:GK72"/>
    <mergeCell ref="GN72:GO72"/>
    <mergeCell ref="GR72:GS72"/>
    <mergeCell ref="GV72:GW72"/>
    <mergeCell ref="GZ72:HA72"/>
    <mergeCell ref="HD72:HE72"/>
    <mergeCell ref="HH72:HI72"/>
    <mergeCell ref="HL72:HM72"/>
    <mergeCell ref="HP72:HQ72"/>
    <mergeCell ref="CN72:CO72"/>
    <mergeCell ref="CR72:CS72"/>
    <mergeCell ref="CV72:CW72"/>
    <mergeCell ref="CZ72:DA72"/>
    <mergeCell ref="DD72:DE72"/>
    <mergeCell ref="DH72:DI72"/>
    <mergeCell ref="DL72:DM72"/>
    <mergeCell ref="DP72:DQ72"/>
    <mergeCell ref="DT72:DU72"/>
    <mergeCell ref="DX72:DY72"/>
    <mergeCell ref="EB72:EC72"/>
    <mergeCell ref="EF72:EG72"/>
    <mergeCell ref="EJ72:EK72"/>
    <mergeCell ref="EN72:EO72"/>
    <mergeCell ref="ER72:ES72"/>
    <mergeCell ref="EV72:EW72"/>
    <mergeCell ref="EZ72:FA72"/>
    <mergeCell ref="HL71:HM71"/>
    <mergeCell ref="HP71:HQ71"/>
    <mergeCell ref="HT71:HU71"/>
    <mergeCell ref="HX71:HY71"/>
    <mergeCell ref="IB71:IC71"/>
    <mergeCell ref="IF71:IG71"/>
    <mergeCell ref="IJ71:IK71"/>
    <mergeCell ref="IN71:IO71"/>
    <mergeCell ref="IR71:IS71"/>
    <mergeCell ref="IV71:IW71"/>
    <mergeCell ref="H72:I72"/>
    <mergeCell ref="L72:M72"/>
    <mergeCell ref="P72:Q72"/>
    <mergeCell ref="T72:U72"/>
    <mergeCell ref="X72:Y72"/>
    <mergeCell ref="AB72:AC72"/>
    <mergeCell ref="AF72:AG72"/>
    <mergeCell ref="AJ72:AK72"/>
    <mergeCell ref="AN72:AO72"/>
    <mergeCell ref="AR72:AS72"/>
    <mergeCell ref="AV72:AW72"/>
    <mergeCell ref="AZ72:BA72"/>
    <mergeCell ref="BD72:BE72"/>
    <mergeCell ref="BH72:BI72"/>
    <mergeCell ref="BL72:BM72"/>
    <mergeCell ref="BP72:BQ72"/>
    <mergeCell ref="BT72:BU72"/>
    <mergeCell ref="BX72:BY72"/>
    <mergeCell ref="CB72:CC72"/>
    <mergeCell ref="CF72:CG72"/>
    <mergeCell ref="CJ72:CK72"/>
    <mergeCell ref="EV71:EW71"/>
    <mergeCell ref="HD71:HE71"/>
    <mergeCell ref="HH71:HI71"/>
    <mergeCell ref="CF71:CG71"/>
    <mergeCell ref="CJ71:CK71"/>
    <mergeCell ref="CN71:CO71"/>
    <mergeCell ref="CR71:CS71"/>
    <mergeCell ref="CV71:CW71"/>
    <mergeCell ref="CZ71:DA71"/>
    <mergeCell ref="DD71:DE71"/>
    <mergeCell ref="DH71:DI71"/>
    <mergeCell ref="DL71:DM71"/>
    <mergeCell ref="DP71:DQ71"/>
    <mergeCell ref="DT71:DU71"/>
    <mergeCell ref="DX71:DY71"/>
    <mergeCell ref="EB71:EC71"/>
    <mergeCell ref="EF71:EG71"/>
    <mergeCell ref="EJ71:EK71"/>
    <mergeCell ref="EN71:EO71"/>
    <mergeCell ref="HD70:HE70"/>
    <mergeCell ref="HH70:HI70"/>
    <mergeCell ref="HL70:HM70"/>
    <mergeCell ref="HP70:HQ70"/>
    <mergeCell ref="HT70:HU70"/>
    <mergeCell ref="HX70:HY70"/>
    <mergeCell ref="IB70:IC70"/>
    <mergeCell ref="IF70:IG70"/>
    <mergeCell ref="IJ70:IK70"/>
    <mergeCell ref="IN70:IO70"/>
    <mergeCell ref="IR70:IS70"/>
    <mergeCell ref="IV70:IW70"/>
    <mergeCell ref="H71:I71"/>
    <mergeCell ref="L71:M71"/>
    <mergeCell ref="P71:Q71"/>
    <mergeCell ref="T71:U71"/>
    <mergeCell ref="X71:Y71"/>
    <mergeCell ref="AB71:AC71"/>
    <mergeCell ref="AF71:AG71"/>
    <mergeCell ref="AJ71:AK71"/>
    <mergeCell ref="AN71:AO71"/>
    <mergeCell ref="AR71:AS71"/>
    <mergeCell ref="AV71:AW71"/>
    <mergeCell ref="AZ71:BA71"/>
    <mergeCell ref="BD71:BE71"/>
    <mergeCell ref="BH71:BI71"/>
    <mergeCell ref="BL71:BM71"/>
    <mergeCell ref="BP71:BQ71"/>
    <mergeCell ref="BT71:BU71"/>
    <mergeCell ref="BX71:BY71"/>
    <mergeCell ref="CB71:CC71"/>
    <mergeCell ref="EZ71:FA71"/>
    <mergeCell ref="ER70:ES70"/>
    <mergeCell ref="EV70:EW70"/>
    <mergeCell ref="EZ70:FA70"/>
    <mergeCell ref="FD70:FE70"/>
    <mergeCell ref="FH70:FI70"/>
    <mergeCell ref="FL70:FM70"/>
    <mergeCell ref="FP70:FQ70"/>
    <mergeCell ref="FT70:FU70"/>
    <mergeCell ref="FX70:FY70"/>
    <mergeCell ref="GB70:GC70"/>
    <mergeCell ref="GF70:GG70"/>
    <mergeCell ref="GJ70:GK70"/>
    <mergeCell ref="GN70:GO70"/>
    <mergeCell ref="GR70:GS70"/>
    <mergeCell ref="GV70:GW70"/>
    <mergeCell ref="GZ70:HA70"/>
    <mergeCell ref="ER71:ES71"/>
    <mergeCell ref="FD71:FE71"/>
    <mergeCell ref="FH71:FI71"/>
    <mergeCell ref="FL71:FM71"/>
    <mergeCell ref="FP71:FQ71"/>
    <mergeCell ref="FT71:FU71"/>
    <mergeCell ref="FX71:FY71"/>
    <mergeCell ref="GB71:GC71"/>
    <mergeCell ref="GF71:GG71"/>
    <mergeCell ref="GJ71:GK71"/>
    <mergeCell ref="GN71:GO71"/>
    <mergeCell ref="GR71:GS71"/>
    <mergeCell ref="GV71:GW71"/>
    <mergeCell ref="GZ71:HA71"/>
    <mergeCell ref="CB70:CC70"/>
    <mergeCell ref="CF70:CG70"/>
    <mergeCell ref="CJ70:CK70"/>
    <mergeCell ref="CN70:CO70"/>
    <mergeCell ref="CR70:CS70"/>
    <mergeCell ref="CV70:CW70"/>
    <mergeCell ref="CZ70:DA70"/>
    <mergeCell ref="DD70:DE70"/>
    <mergeCell ref="DH70:DI70"/>
    <mergeCell ref="DL70:DM70"/>
    <mergeCell ref="DP70:DQ70"/>
    <mergeCell ref="DT70:DU70"/>
    <mergeCell ref="DX70:DY70"/>
    <mergeCell ref="EB70:EC70"/>
    <mergeCell ref="EF70:EG70"/>
    <mergeCell ref="EJ70:EK70"/>
    <mergeCell ref="EN70:EO70"/>
    <mergeCell ref="L70:M70"/>
    <mergeCell ref="P70:Q70"/>
    <mergeCell ref="T70:U70"/>
    <mergeCell ref="X70:Y70"/>
    <mergeCell ref="AB70:AC70"/>
    <mergeCell ref="AF70:AG70"/>
    <mergeCell ref="AJ70:AK70"/>
    <mergeCell ref="AN70:AO70"/>
    <mergeCell ref="AR70:AS70"/>
    <mergeCell ref="AV70:AW70"/>
    <mergeCell ref="AZ70:BA70"/>
    <mergeCell ref="BD70:BE70"/>
    <mergeCell ref="BH70:BI70"/>
    <mergeCell ref="BL70:BM70"/>
    <mergeCell ref="BP70:BQ70"/>
    <mergeCell ref="BT70:BU70"/>
    <mergeCell ref="BX70:BY70"/>
    <mergeCell ref="GJ69:GK69"/>
    <mergeCell ref="GN69:GO69"/>
    <mergeCell ref="GR69:GS69"/>
    <mergeCell ref="GV69:GW69"/>
    <mergeCell ref="GZ69:HA69"/>
    <mergeCell ref="HD69:HE69"/>
    <mergeCell ref="HH69:HI69"/>
    <mergeCell ref="HL69:HM69"/>
    <mergeCell ref="HP69:HQ69"/>
    <mergeCell ref="HT69:HU69"/>
    <mergeCell ref="HX69:HY69"/>
    <mergeCell ref="IB69:IC69"/>
    <mergeCell ref="IF69:IG69"/>
    <mergeCell ref="IJ69:IK69"/>
    <mergeCell ref="IN69:IO69"/>
    <mergeCell ref="IR69:IS69"/>
    <mergeCell ref="IV69:IW69"/>
    <mergeCell ref="DT69:DU69"/>
    <mergeCell ref="DX69:DY69"/>
    <mergeCell ref="EB69:EC69"/>
    <mergeCell ref="EF69:EG69"/>
    <mergeCell ref="EJ69:EK69"/>
    <mergeCell ref="EN69:EO69"/>
    <mergeCell ref="ER69:ES69"/>
    <mergeCell ref="EV69:EW69"/>
    <mergeCell ref="EZ69:FA69"/>
    <mergeCell ref="FD69:FE69"/>
    <mergeCell ref="FH69:FI69"/>
    <mergeCell ref="FL69:FM69"/>
    <mergeCell ref="FP69:FQ69"/>
    <mergeCell ref="FT69:FU69"/>
    <mergeCell ref="FX69:FY69"/>
    <mergeCell ref="GB69:GC69"/>
    <mergeCell ref="GF69:GG69"/>
    <mergeCell ref="IR68:IS68"/>
    <mergeCell ref="IV68:IW68"/>
    <mergeCell ref="H69:I69"/>
    <mergeCell ref="L69:M69"/>
    <mergeCell ref="P69:Q69"/>
    <mergeCell ref="T69:U69"/>
    <mergeCell ref="X69:Y69"/>
    <mergeCell ref="AB69:AC69"/>
    <mergeCell ref="AF69:AG69"/>
    <mergeCell ref="AJ69:AK69"/>
    <mergeCell ref="AN69:AO69"/>
    <mergeCell ref="AR69:AS69"/>
    <mergeCell ref="AV69:AW69"/>
    <mergeCell ref="AZ69:BA69"/>
    <mergeCell ref="BD69:BE69"/>
    <mergeCell ref="BH69:BI69"/>
    <mergeCell ref="BL69:BM69"/>
    <mergeCell ref="BP69:BQ69"/>
    <mergeCell ref="BT69:BU69"/>
    <mergeCell ref="BX69:BY69"/>
    <mergeCell ref="CB69:CC69"/>
    <mergeCell ref="CF69:CG69"/>
    <mergeCell ref="CJ69:CK69"/>
    <mergeCell ref="CN69:CO69"/>
    <mergeCell ref="CR69:CS69"/>
    <mergeCell ref="CV69:CW69"/>
    <mergeCell ref="CZ69:DA69"/>
    <mergeCell ref="DD69:DE69"/>
    <mergeCell ref="DH69:DI69"/>
    <mergeCell ref="DL69:DM69"/>
    <mergeCell ref="DP69:DQ69"/>
    <mergeCell ref="GB68:GC68"/>
    <mergeCell ref="GF68:GG68"/>
    <mergeCell ref="GJ68:GK68"/>
    <mergeCell ref="GN68:GO68"/>
    <mergeCell ref="GR68:GS68"/>
    <mergeCell ref="GV68:GW68"/>
    <mergeCell ref="GZ68:HA68"/>
    <mergeCell ref="HD68:HE68"/>
    <mergeCell ref="HH68:HI68"/>
    <mergeCell ref="HL68:HM68"/>
    <mergeCell ref="HP68:HQ68"/>
    <mergeCell ref="HT68:HU68"/>
    <mergeCell ref="HX68:HY68"/>
    <mergeCell ref="IB68:IC68"/>
    <mergeCell ref="IF68:IG68"/>
    <mergeCell ref="IJ68:IK68"/>
    <mergeCell ref="IN68:IO68"/>
    <mergeCell ref="DL68:DM68"/>
    <mergeCell ref="DP68:DQ68"/>
    <mergeCell ref="DT68:DU68"/>
    <mergeCell ref="DX68:DY68"/>
    <mergeCell ref="EB68:EC68"/>
    <mergeCell ref="EF68:EG68"/>
    <mergeCell ref="EJ68:EK68"/>
    <mergeCell ref="EN68:EO68"/>
    <mergeCell ref="ER68:ES68"/>
    <mergeCell ref="EV68:EW68"/>
    <mergeCell ref="EZ68:FA68"/>
    <mergeCell ref="FD68:FE68"/>
    <mergeCell ref="FH68:FI68"/>
    <mergeCell ref="FL68:FM68"/>
    <mergeCell ref="FP68:FQ68"/>
    <mergeCell ref="FT68:FU68"/>
    <mergeCell ref="FX68:FY68"/>
    <mergeCell ref="IJ67:IK67"/>
    <mergeCell ref="IN67:IO67"/>
    <mergeCell ref="IR67:IS67"/>
    <mergeCell ref="IV67:IW67"/>
    <mergeCell ref="H68:I68"/>
    <mergeCell ref="L68:M68"/>
    <mergeCell ref="P68:Q68"/>
    <mergeCell ref="T68:U68"/>
    <mergeCell ref="X68:Y68"/>
    <mergeCell ref="AB68:AC68"/>
    <mergeCell ref="AF68:AG68"/>
    <mergeCell ref="AJ68:AK68"/>
    <mergeCell ref="AN68:AO68"/>
    <mergeCell ref="AR68:AS68"/>
    <mergeCell ref="AV68:AW68"/>
    <mergeCell ref="AZ68:BA68"/>
    <mergeCell ref="BD68:BE68"/>
    <mergeCell ref="BH68:BI68"/>
    <mergeCell ref="BL68:BM68"/>
    <mergeCell ref="BP68:BQ68"/>
    <mergeCell ref="BT68:BU68"/>
    <mergeCell ref="BX68:BY68"/>
    <mergeCell ref="CB68:CC68"/>
    <mergeCell ref="CF68:CG68"/>
    <mergeCell ref="CJ68:CK68"/>
    <mergeCell ref="CN68:CO68"/>
    <mergeCell ref="CR68:CS68"/>
    <mergeCell ref="CV68:CW68"/>
    <mergeCell ref="CZ68:DA68"/>
    <mergeCell ref="DD68:DE68"/>
    <mergeCell ref="DH68:DI68"/>
    <mergeCell ref="FT67:FU67"/>
    <mergeCell ref="FX67:FY67"/>
    <mergeCell ref="GB67:GC67"/>
    <mergeCell ref="GF67:GG67"/>
    <mergeCell ref="GJ67:GK67"/>
    <mergeCell ref="GN67:GO67"/>
    <mergeCell ref="GR67:GS67"/>
    <mergeCell ref="GV67:GW67"/>
    <mergeCell ref="GZ67:HA67"/>
    <mergeCell ref="HD67:HE67"/>
    <mergeCell ref="HH67:HI67"/>
    <mergeCell ref="HL67:HM67"/>
    <mergeCell ref="HP67:HQ67"/>
    <mergeCell ref="HT67:HU67"/>
    <mergeCell ref="HX67:HY67"/>
    <mergeCell ref="IB67:IC67"/>
    <mergeCell ref="IF67:IG67"/>
    <mergeCell ref="DD67:DE67"/>
    <mergeCell ref="DH67:DI67"/>
    <mergeCell ref="DL67:DM67"/>
    <mergeCell ref="DP67:DQ67"/>
    <mergeCell ref="DT67:DU67"/>
    <mergeCell ref="DX67:DY67"/>
    <mergeCell ref="EB67:EC67"/>
    <mergeCell ref="EF67:EG67"/>
    <mergeCell ref="EJ67:EK67"/>
    <mergeCell ref="EN67:EO67"/>
    <mergeCell ref="ER67:ES67"/>
    <mergeCell ref="EV67:EW67"/>
    <mergeCell ref="EZ67:FA67"/>
    <mergeCell ref="FD67:FE67"/>
    <mergeCell ref="FH67:FI67"/>
    <mergeCell ref="FL67:FM67"/>
    <mergeCell ref="FP67:FQ67"/>
    <mergeCell ref="IB66:IE66"/>
    <mergeCell ref="IF66:II66"/>
    <mergeCell ref="IJ66:IM66"/>
    <mergeCell ref="IN66:IQ66"/>
    <mergeCell ref="IR66:IU66"/>
    <mergeCell ref="IV66:IY66"/>
    <mergeCell ref="H67:I67"/>
    <mergeCell ref="L67:M67"/>
    <mergeCell ref="P67:Q67"/>
    <mergeCell ref="T67:U67"/>
    <mergeCell ref="X67:Y67"/>
    <mergeCell ref="AB67:AC67"/>
    <mergeCell ref="AF67:AG67"/>
    <mergeCell ref="AJ67:AK67"/>
    <mergeCell ref="AN67:AO67"/>
    <mergeCell ref="AR67:AS67"/>
    <mergeCell ref="AV67:AW67"/>
    <mergeCell ref="AZ67:BA67"/>
    <mergeCell ref="BD67:BE67"/>
    <mergeCell ref="BH67:BI67"/>
    <mergeCell ref="BL67:BM67"/>
    <mergeCell ref="BP67:BQ67"/>
    <mergeCell ref="BT67:BU67"/>
    <mergeCell ref="BX67:BY67"/>
    <mergeCell ref="CB67:CC67"/>
    <mergeCell ref="CF67:CG67"/>
    <mergeCell ref="CJ67:CK67"/>
    <mergeCell ref="CN67:CO67"/>
    <mergeCell ref="CR67:CS67"/>
    <mergeCell ref="CV67:CW67"/>
    <mergeCell ref="CZ67:DA67"/>
    <mergeCell ref="FL66:FO66"/>
    <mergeCell ref="FP66:FS66"/>
    <mergeCell ref="FT66:FW66"/>
    <mergeCell ref="FX66:GA66"/>
    <mergeCell ref="GB66:GE66"/>
    <mergeCell ref="GF66:GI66"/>
    <mergeCell ref="GJ66:GM66"/>
    <mergeCell ref="GN66:GQ66"/>
    <mergeCell ref="GR66:GU66"/>
    <mergeCell ref="GV66:GY66"/>
    <mergeCell ref="GZ66:HC66"/>
    <mergeCell ref="HD66:HG66"/>
    <mergeCell ref="HH66:HK66"/>
    <mergeCell ref="HL66:HO66"/>
    <mergeCell ref="HP66:HS66"/>
    <mergeCell ref="HT66:HW66"/>
    <mergeCell ref="HX66:IA66"/>
    <mergeCell ref="CV66:CY66"/>
    <mergeCell ref="CZ66:DC66"/>
    <mergeCell ref="DD66:DG66"/>
    <mergeCell ref="DH66:DK66"/>
    <mergeCell ref="DL66:DO66"/>
    <mergeCell ref="DP66:DS66"/>
    <mergeCell ref="DT66:DW66"/>
    <mergeCell ref="DX66:EA66"/>
    <mergeCell ref="EB66:EE66"/>
    <mergeCell ref="EF66:EI66"/>
    <mergeCell ref="EJ66:EM66"/>
    <mergeCell ref="EN66:EQ66"/>
    <mergeCell ref="ER66:EU66"/>
    <mergeCell ref="EV66:EY66"/>
    <mergeCell ref="EZ66:FC66"/>
    <mergeCell ref="FD66:FG66"/>
    <mergeCell ref="FH66:FK66"/>
    <mergeCell ref="HT65:HU65"/>
    <mergeCell ref="HX65:HY65"/>
    <mergeCell ref="IB65:IC65"/>
    <mergeCell ref="IF65:IG65"/>
    <mergeCell ref="IJ65:IK65"/>
    <mergeCell ref="IN65:IO65"/>
    <mergeCell ref="IR65:IS65"/>
    <mergeCell ref="IV65:IW65"/>
    <mergeCell ref="H66:K66"/>
    <mergeCell ref="L66:O66"/>
    <mergeCell ref="P66:S66"/>
    <mergeCell ref="T66:W66"/>
    <mergeCell ref="X66:AA66"/>
    <mergeCell ref="AB66:AE66"/>
    <mergeCell ref="AF66:AI66"/>
    <mergeCell ref="AJ66:AM66"/>
    <mergeCell ref="AN66:AQ66"/>
    <mergeCell ref="AR66:AU66"/>
    <mergeCell ref="AV66:AY66"/>
    <mergeCell ref="AZ66:BC66"/>
    <mergeCell ref="BD66:BG66"/>
    <mergeCell ref="BH66:BK66"/>
    <mergeCell ref="BL66:BO66"/>
    <mergeCell ref="BP66:BS66"/>
    <mergeCell ref="BT66:BW66"/>
    <mergeCell ref="BX66:CA66"/>
    <mergeCell ref="CB66:CE66"/>
    <mergeCell ref="CF66:CI66"/>
    <mergeCell ref="CJ66:CM66"/>
    <mergeCell ref="CN66:CQ66"/>
    <mergeCell ref="CR66:CU66"/>
    <mergeCell ref="FD65:FE65"/>
    <mergeCell ref="FH65:FI65"/>
    <mergeCell ref="FL65:FM65"/>
    <mergeCell ref="FP65:FQ65"/>
    <mergeCell ref="FT65:FU65"/>
    <mergeCell ref="FX65:FY65"/>
    <mergeCell ref="GB65:GC65"/>
    <mergeCell ref="GF65:GG65"/>
    <mergeCell ref="GJ65:GK65"/>
    <mergeCell ref="GN65:GO65"/>
    <mergeCell ref="GR65:GS65"/>
    <mergeCell ref="GV65:GW65"/>
    <mergeCell ref="GZ65:HA65"/>
    <mergeCell ref="HD65:HE65"/>
    <mergeCell ref="HH65:HI65"/>
    <mergeCell ref="HL65:HM65"/>
    <mergeCell ref="HP65:HQ65"/>
    <mergeCell ref="CN65:CO65"/>
    <mergeCell ref="CR65:CS65"/>
    <mergeCell ref="CV65:CW65"/>
    <mergeCell ref="CZ65:DA65"/>
    <mergeCell ref="DD65:DE65"/>
    <mergeCell ref="DH65:DI65"/>
    <mergeCell ref="DL65:DM65"/>
    <mergeCell ref="DP65:DQ65"/>
    <mergeCell ref="DT65:DU65"/>
    <mergeCell ref="DX65:DY65"/>
    <mergeCell ref="EB65:EC65"/>
    <mergeCell ref="EF65:EG65"/>
    <mergeCell ref="EJ65:EK65"/>
    <mergeCell ref="EN65:EO65"/>
    <mergeCell ref="ER65:ES65"/>
    <mergeCell ref="EV65:EW65"/>
    <mergeCell ref="EZ65:FA65"/>
    <mergeCell ref="HL64:HM64"/>
    <mergeCell ref="HP64:HQ64"/>
    <mergeCell ref="HT64:HU64"/>
    <mergeCell ref="HX64:HY64"/>
    <mergeCell ref="IB64:IC64"/>
    <mergeCell ref="IF64:IG64"/>
    <mergeCell ref="IJ64:IK64"/>
    <mergeCell ref="IN64:IO64"/>
    <mergeCell ref="IR64:IS64"/>
    <mergeCell ref="IV64:IW64"/>
    <mergeCell ref="H65:I65"/>
    <mergeCell ref="L65:M65"/>
    <mergeCell ref="P65:Q65"/>
    <mergeCell ref="T65:U65"/>
    <mergeCell ref="X65:Y65"/>
    <mergeCell ref="AB65:AC65"/>
    <mergeCell ref="AF65:AG65"/>
    <mergeCell ref="AJ65:AK65"/>
    <mergeCell ref="AN65:AO65"/>
    <mergeCell ref="AR65:AS65"/>
    <mergeCell ref="AV65:AW65"/>
    <mergeCell ref="AZ65:BA65"/>
    <mergeCell ref="BD65:BE65"/>
    <mergeCell ref="BH65:BI65"/>
    <mergeCell ref="BL65:BM65"/>
    <mergeCell ref="BP65:BQ65"/>
    <mergeCell ref="BT65:BU65"/>
    <mergeCell ref="BX65:BY65"/>
    <mergeCell ref="CB65:CC65"/>
    <mergeCell ref="CF65:CG65"/>
    <mergeCell ref="CJ65:CK65"/>
    <mergeCell ref="EV64:EW64"/>
    <mergeCell ref="HD64:HE64"/>
    <mergeCell ref="HH64:HI64"/>
    <mergeCell ref="CF64:CG64"/>
    <mergeCell ref="CJ64:CK64"/>
    <mergeCell ref="CN64:CO64"/>
    <mergeCell ref="CR64:CS64"/>
    <mergeCell ref="CV64:CW64"/>
    <mergeCell ref="CZ64:DA64"/>
    <mergeCell ref="DD64:DE64"/>
    <mergeCell ref="DH64:DI64"/>
    <mergeCell ref="DL64:DM64"/>
    <mergeCell ref="DP64:DQ64"/>
    <mergeCell ref="DT64:DU64"/>
    <mergeCell ref="DX64:DY64"/>
    <mergeCell ref="EB64:EC64"/>
    <mergeCell ref="EF64:EG64"/>
    <mergeCell ref="EJ64:EK64"/>
    <mergeCell ref="EN64:EO64"/>
    <mergeCell ref="HD63:HG63"/>
    <mergeCell ref="HH63:HK63"/>
    <mergeCell ref="HL63:HO63"/>
    <mergeCell ref="HP63:HS63"/>
    <mergeCell ref="HT63:HW63"/>
    <mergeCell ref="HX63:IA63"/>
    <mergeCell ref="IB63:IE63"/>
    <mergeCell ref="IF63:II63"/>
    <mergeCell ref="IJ63:IM63"/>
    <mergeCell ref="IN63:IQ63"/>
    <mergeCell ref="IR63:IU63"/>
    <mergeCell ref="IV63:IY63"/>
    <mergeCell ref="H64:I64"/>
    <mergeCell ref="L64:M64"/>
    <mergeCell ref="P64:Q64"/>
    <mergeCell ref="T64:U64"/>
    <mergeCell ref="X64:Y64"/>
    <mergeCell ref="AB64:AC64"/>
    <mergeCell ref="AF64:AG64"/>
    <mergeCell ref="AJ64:AK64"/>
    <mergeCell ref="AN64:AO64"/>
    <mergeCell ref="AR64:AS64"/>
    <mergeCell ref="AV64:AW64"/>
    <mergeCell ref="AZ64:BA64"/>
    <mergeCell ref="BD64:BE64"/>
    <mergeCell ref="BH64:BI64"/>
    <mergeCell ref="BL64:BM64"/>
    <mergeCell ref="BP64:BQ64"/>
    <mergeCell ref="BT64:BU64"/>
    <mergeCell ref="BX64:BY64"/>
    <mergeCell ref="CB64:CC64"/>
    <mergeCell ref="EZ64:FA64"/>
    <mergeCell ref="ER63:EU63"/>
    <mergeCell ref="EV63:EY63"/>
    <mergeCell ref="EZ63:FC63"/>
    <mergeCell ref="FD63:FG63"/>
    <mergeCell ref="FH63:FK63"/>
    <mergeCell ref="FL63:FO63"/>
    <mergeCell ref="FP63:FS63"/>
    <mergeCell ref="FT63:FW63"/>
    <mergeCell ref="FX63:GA63"/>
    <mergeCell ref="GB63:GE63"/>
    <mergeCell ref="GF63:GI63"/>
    <mergeCell ref="GJ63:GM63"/>
    <mergeCell ref="GN63:GQ63"/>
    <mergeCell ref="GR63:GU63"/>
    <mergeCell ref="GV63:GY63"/>
    <mergeCell ref="GZ63:HC63"/>
    <mergeCell ref="ER64:ES64"/>
    <mergeCell ref="FD64:FE64"/>
    <mergeCell ref="FH64:FI64"/>
    <mergeCell ref="FL64:FM64"/>
    <mergeCell ref="FP64:FQ64"/>
    <mergeCell ref="FT64:FU64"/>
    <mergeCell ref="FX64:FY64"/>
    <mergeCell ref="GB64:GC64"/>
    <mergeCell ref="GF64:GG64"/>
    <mergeCell ref="GJ64:GK64"/>
    <mergeCell ref="GN64:GO64"/>
    <mergeCell ref="GR64:GS64"/>
    <mergeCell ref="GV64:GW64"/>
    <mergeCell ref="GZ64:HA64"/>
    <mergeCell ref="CB63:CE63"/>
    <mergeCell ref="CF63:CI63"/>
    <mergeCell ref="CJ63:CM63"/>
    <mergeCell ref="CN63:CQ63"/>
    <mergeCell ref="CR63:CU63"/>
    <mergeCell ref="CV63:CY63"/>
    <mergeCell ref="CZ63:DC63"/>
    <mergeCell ref="DD63:DG63"/>
    <mergeCell ref="DH63:DK63"/>
    <mergeCell ref="DL63:DO63"/>
    <mergeCell ref="DP63:DS63"/>
    <mergeCell ref="DT63:DW63"/>
    <mergeCell ref="DX63:EA63"/>
    <mergeCell ref="EB63:EE63"/>
    <mergeCell ref="EF63:EI63"/>
    <mergeCell ref="EJ63:EM63"/>
    <mergeCell ref="EN63:EQ63"/>
    <mergeCell ref="L63:O63"/>
    <mergeCell ref="P63:S63"/>
    <mergeCell ref="T63:W63"/>
    <mergeCell ref="X63:AA63"/>
    <mergeCell ref="AB63:AE63"/>
    <mergeCell ref="AF63:AI63"/>
    <mergeCell ref="AJ63:AM63"/>
    <mergeCell ref="AN63:AQ63"/>
    <mergeCell ref="AR63:AU63"/>
    <mergeCell ref="AV63:AY63"/>
    <mergeCell ref="AZ63:BC63"/>
    <mergeCell ref="BD63:BG63"/>
    <mergeCell ref="BH63:BK63"/>
    <mergeCell ref="BL63:BO63"/>
    <mergeCell ref="BP63:BS63"/>
    <mergeCell ref="BT63:BW63"/>
    <mergeCell ref="BX63:CA63"/>
    <mergeCell ref="GJ62:GM62"/>
    <mergeCell ref="GN62:GQ62"/>
    <mergeCell ref="GR62:GU62"/>
    <mergeCell ref="GV62:GY62"/>
    <mergeCell ref="GZ62:HC62"/>
    <mergeCell ref="HD62:HG62"/>
    <mergeCell ref="HH62:HK62"/>
    <mergeCell ref="HL62:HO62"/>
    <mergeCell ref="HP62:HS62"/>
    <mergeCell ref="HT62:HW62"/>
    <mergeCell ref="HX62:IA62"/>
    <mergeCell ref="IB62:IE62"/>
    <mergeCell ref="IF62:II62"/>
    <mergeCell ref="IJ62:IM62"/>
    <mergeCell ref="IN62:IQ62"/>
    <mergeCell ref="IR62:IU62"/>
    <mergeCell ref="IV62:IY62"/>
    <mergeCell ref="DT62:DW62"/>
    <mergeCell ref="DX62:EA62"/>
    <mergeCell ref="EB62:EE62"/>
    <mergeCell ref="EF62:EI62"/>
    <mergeCell ref="EJ62:EM62"/>
    <mergeCell ref="EN62:EQ62"/>
    <mergeCell ref="ER62:EU62"/>
    <mergeCell ref="EV62:EY62"/>
    <mergeCell ref="EZ62:FC62"/>
    <mergeCell ref="FD62:FG62"/>
    <mergeCell ref="FH62:FK62"/>
    <mergeCell ref="FL62:FO62"/>
    <mergeCell ref="FP62:FS62"/>
    <mergeCell ref="FT62:FW62"/>
    <mergeCell ref="FX62:GA62"/>
    <mergeCell ref="GB62:GE62"/>
    <mergeCell ref="GF62:GI62"/>
    <mergeCell ref="IR61:IU61"/>
    <mergeCell ref="IV61:IY61"/>
    <mergeCell ref="H62:K62"/>
    <mergeCell ref="L62:O62"/>
    <mergeCell ref="P62:S62"/>
    <mergeCell ref="T62:W62"/>
    <mergeCell ref="X62:AA62"/>
    <mergeCell ref="AB62:AE62"/>
    <mergeCell ref="AF62:AI62"/>
    <mergeCell ref="AJ62:AM62"/>
    <mergeCell ref="AN62:AQ62"/>
    <mergeCell ref="AR62:AU62"/>
    <mergeCell ref="AV62:AY62"/>
    <mergeCell ref="AZ62:BC62"/>
    <mergeCell ref="BD62:BG62"/>
    <mergeCell ref="BH62:BK62"/>
    <mergeCell ref="BL62:BO62"/>
    <mergeCell ref="BP62:BS62"/>
    <mergeCell ref="BT62:BW62"/>
    <mergeCell ref="BX62:CA62"/>
    <mergeCell ref="CB62:CE62"/>
    <mergeCell ref="CF62:CI62"/>
    <mergeCell ref="CJ62:CM62"/>
    <mergeCell ref="CN62:CQ62"/>
    <mergeCell ref="CR62:CU62"/>
    <mergeCell ref="CV62:CY62"/>
    <mergeCell ref="CZ62:DC62"/>
    <mergeCell ref="DD62:DG62"/>
    <mergeCell ref="DH62:DK62"/>
    <mergeCell ref="DL62:DO62"/>
    <mergeCell ref="DP62:DS62"/>
    <mergeCell ref="GB61:GE61"/>
    <mergeCell ref="GF61:GI61"/>
    <mergeCell ref="GJ61:GM61"/>
    <mergeCell ref="GN61:GQ61"/>
    <mergeCell ref="GR61:GU61"/>
    <mergeCell ref="GV61:GY61"/>
    <mergeCell ref="GZ61:HC61"/>
    <mergeCell ref="HD61:HG61"/>
    <mergeCell ref="HH61:HK61"/>
    <mergeCell ref="HL61:HO61"/>
    <mergeCell ref="HP61:HS61"/>
    <mergeCell ref="HT61:HW61"/>
    <mergeCell ref="HX61:IA61"/>
    <mergeCell ref="IB61:IE61"/>
    <mergeCell ref="IF61:II61"/>
    <mergeCell ref="IJ61:IM61"/>
    <mergeCell ref="IN61:IQ61"/>
    <mergeCell ref="DL61:DO61"/>
    <mergeCell ref="DP61:DS61"/>
    <mergeCell ref="DT61:DW61"/>
    <mergeCell ref="DX61:EA61"/>
    <mergeCell ref="EB61:EE61"/>
    <mergeCell ref="EF61:EI61"/>
    <mergeCell ref="EJ61:EM61"/>
    <mergeCell ref="EN61:EQ61"/>
    <mergeCell ref="ER61:EU61"/>
    <mergeCell ref="EV61:EY61"/>
    <mergeCell ref="EZ61:FC61"/>
    <mergeCell ref="FD61:FG61"/>
    <mergeCell ref="FH61:FK61"/>
    <mergeCell ref="FL61:FO61"/>
    <mergeCell ref="FP61:FS61"/>
    <mergeCell ref="FT61:FW61"/>
    <mergeCell ref="FX61:GA61"/>
    <mergeCell ref="IJ52:IJ53"/>
    <mergeCell ref="IN52:IN53"/>
    <mergeCell ref="IR52:IR53"/>
    <mergeCell ref="IV52:IV53"/>
    <mergeCell ref="H61:K61"/>
    <mergeCell ref="L61:O61"/>
    <mergeCell ref="P61:S61"/>
    <mergeCell ref="T61:W61"/>
    <mergeCell ref="X61:AA61"/>
    <mergeCell ref="AB61:AE61"/>
    <mergeCell ref="AF61:AI61"/>
    <mergeCell ref="AJ61:AM61"/>
    <mergeCell ref="AN61:AQ61"/>
    <mergeCell ref="AR61:AU61"/>
    <mergeCell ref="AV61:AY61"/>
    <mergeCell ref="AZ61:BC61"/>
    <mergeCell ref="BD61:BG61"/>
    <mergeCell ref="BH61:BK61"/>
    <mergeCell ref="BL61:BO61"/>
    <mergeCell ref="BP61:BS61"/>
    <mergeCell ref="BT61:BW61"/>
    <mergeCell ref="BX61:CA61"/>
    <mergeCell ref="CB61:CE61"/>
    <mergeCell ref="CF61:CI61"/>
    <mergeCell ref="CJ61:CM61"/>
    <mergeCell ref="CN61:CQ61"/>
    <mergeCell ref="CR61:CU61"/>
    <mergeCell ref="CV61:CY61"/>
    <mergeCell ref="CZ61:DC61"/>
    <mergeCell ref="DD61:DG61"/>
    <mergeCell ref="DH61:DK61"/>
    <mergeCell ref="FT52:FT53"/>
    <mergeCell ref="FX52:FX53"/>
    <mergeCell ref="GB52:GB53"/>
    <mergeCell ref="GF52:GF53"/>
    <mergeCell ref="GJ52:GJ53"/>
    <mergeCell ref="GN52:GN53"/>
    <mergeCell ref="GR52:GR53"/>
    <mergeCell ref="GV52:GV53"/>
    <mergeCell ref="GZ52:GZ53"/>
    <mergeCell ref="HD52:HD53"/>
    <mergeCell ref="HH52:HH53"/>
    <mergeCell ref="HL52:HL53"/>
    <mergeCell ref="HP52:HP53"/>
    <mergeCell ref="HT52:HT53"/>
    <mergeCell ref="HX52:HX53"/>
    <mergeCell ref="IB52:IB53"/>
    <mergeCell ref="IF52:IF53"/>
    <mergeCell ref="DD52:DD53"/>
    <mergeCell ref="DH52:DH53"/>
    <mergeCell ref="DL52:DL53"/>
    <mergeCell ref="DP52:DP53"/>
    <mergeCell ref="DT52:DT53"/>
    <mergeCell ref="DX52:DX53"/>
    <mergeCell ref="EB52:EB53"/>
    <mergeCell ref="EF52:EF53"/>
    <mergeCell ref="EJ52:EJ53"/>
    <mergeCell ref="EN52:EN53"/>
    <mergeCell ref="ER52:ER53"/>
    <mergeCell ref="EV52:EV53"/>
    <mergeCell ref="EZ52:EZ53"/>
    <mergeCell ref="FD52:FD53"/>
    <mergeCell ref="FH52:FH53"/>
    <mergeCell ref="FL52:FL53"/>
    <mergeCell ref="FP52:FP53"/>
    <mergeCell ref="IB51:IE51"/>
    <mergeCell ref="IF51:II51"/>
    <mergeCell ref="IJ51:IM51"/>
    <mergeCell ref="IN51:IQ51"/>
    <mergeCell ref="IR51:IU51"/>
    <mergeCell ref="IV51:IY51"/>
    <mergeCell ref="H52:H53"/>
    <mergeCell ref="L52:L53"/>
    <mergeCell ref="P52:P53"/>
    <mergeCell ref="T52:T53"/>
    <mergeCell ref="X52:X53"/>
    <mergeCell ref="AB52:AB53"/>
    <mergeCell ref="AF52:AF53"/>
    <mergeCell ref="AJ52:AJ53"/>
    <mergeCell ref="AN52:AN53"/>
    <mergeCell ref="AR52:AR53"/>
    <mergeCell ref="AV52:AV53"/>
    <mergeCell ref="AZ52:AZ53"/>
    <mergeCell ref="BD52:BD53"/>
    <mergeCell ref="BH52:BH53"/>
    <mergeCell ref="BL52:BL53"/>
    <mergeCell ref="BP52:BP53"/>
    <mergeCell ref="BT52:BT53"/>
    <mergeCell ref="BX52:BX53"/>
    <mergeCell ref="CB52:CB53"/>
    <mergeCell ref="CF52:CF53"/>
    <mergeCell ref="CJ52:CJ53"/>
    <mergeCell ref="CN52:CN53"/>
    <mergeCell ref="CR52:CR53"/>
    <mergeCell ref="CV52:CV53"/>
    <mergeCell ref="CZ52:CZ53"/>
    <mergeCell ref="FL51:FO51"/>
    <mergeCell ref="FP51:FS51"/>
    <mergeCell ref="FT51:FW51"/>
    <mergeCell ref="FX51:GA51"/>
    <mergeCell ref="GB51:GE51"/>
    <mergeCell ref="GF51:GI51"/>
    <mergeCell ref="GJ51:GM51"/>
    <mergeCell ref="GN51:GQ51"/>
    <mergeCell ref="GR51:GU51"/>
    <mergeCell ref="GV51:GY51"/>
    <mergeCell ref="GZ51:HC51"/>
    <mergeCell ref="HD51:HG51"/>
    <mergeCell ref="HH51:HK51"/>
    <mergeCell ref="HL51:HO51"/>
    <mergeCell ref="HP51:HS51"/>
    <mergeCell ref="HT51:HW51"/>
    <mergeCell ref="HX51:IA51"/>
    <mergeCell ref="CV51:CY51"/>
    <mergeCell ref="CZ51:DC51"/>
    <mergeCell ref="DD51:DG51"/>
    <mergeCell ref="DH51:DK51"/>
    <mergeCell ref="DL51:DO51"/>
    <mergeCell ref="DP51:DS51"/>
    <mergeCell ref="DT51:DW51"/>
    <mergeCell ref="DX51:EA51"/>
    <mergeCell ref="EB51:EE51"/>
    <mergeCell ref="EF51:EI51"/>
    <mergeCell ref="EJ51:EM51"/>
    <mergeCell ref="EN51:EQ51"/>
    <mergeCell ref="ER51:EU51"/>
    <mergeCell ref="EV51:EY51"/>
    <mergeCell ref="EZ51:FC51"/>
    <mergeCell ref="FD51:FG51"/>
    <mergeCell ref="FH51:FK51"/>
    <mergeCell ref="HT50:HW50"/>
    <mergeCell ref="HX50:IA50"/>
    <mergeCell ref="IB50:IE50"/>
    <mergeCell ref="IF50:II50"/>
    <mergeCell ref="IJ50:IM50"/>
    <mergeCell ref="IN50:IQ50"/>
    <mergeCell ref="IR50:IU50"/>
    <mergeCell ref="IV50:IY50"/>
    <mergeCell ref="H51:K51"/>
    <mergeCell ref="L51:O51"/>
    <mergeCell ref="P51:S51"/>
    <mergeCell ref="T51:W51"/>
    <mergeCell ref="X51:AA51"/>
    <mergeCell ref="AB51:AE51"/>
    <mergeCell ref="AF51:AI51"/>
    <mergeCell ref="AJ51:AM51"/>
    <mergeCell ref="AN51:AQ51"/>
    <mergeCell ref="AR51:AU51"/>
    <mergeCell ref="AV51:AY51"/>
    <mergeCell ref="AZ51:BC51"/>
    <mergeCell ref="BD51:BG51"/>
    <mergeCell ref="BH51:BK51"/>
    <mergeCell ref="BL51:BO51"/>
    <mergeCell ref="BP51:BS51"/>
    <mergeCell ref="BT51:BW51"/>
    <mergeCell ref="BX51:CA51"/>
    <mergeCell ref="CB51:CE51"/>
    <mergeCell ref="CF51:CI51"/>
    <mergeCell ref="CJ51:CM51"/>
    <mergeCell ref="CN51:CQ51"/>
    <mergeCell ref="CR51:CU51"/>
    <mergeCell ref="FD50:FG50"/>
    <mergeCell ref="FH50:FK50"/>
    <mergeCell ref="FL50:FO50"/>
    <mergeCell ref="FP50:FS50"/>
    <mergeCell ref="FT50:FW50"/>
    <mergeCell ref="FX50:GA50"/>
    <mergeCell ref="GB50:GE50"/>
    <mergeCell ref="GF50:GI50"/>
    <mergeCell ref="GJ50:GM50"/>
    <mergeCell ref="GN50:GQ50"/>
    <mergeCell ref="GR50:GU50"/>
    <mergeCell ref="GV50:GY50"/>
    <mergeCell ref="GZ50:HC50"/>
    <mergeCell ref="HD50:HG50"/>
    <mergeCell ref="HH50:HK50"/>
    <mergeCell ref="HL50:HO50"/>
    <mergeCell ref="HP50:HS50"/>
    <mergeCell ref="CN50:CQ50"/>
    <mergeCell ref="CR50:CU50"/>
    <mergeCell ref="CV50:CY50"/>
    <mergeCell ref="CZ50:DC50"/>
    <mergeCell ref="DD50:DG50"/>
    <mergeCell ref="DH50:DK50"/>
    <mergeCell ref="DL50:DO50"/>
    <mergeCell ref="DP50:DS50"/>
    <mergeCell ref="DT50:DW50"/>
    <mergeCell ref="DX50:EA50"/>
    <mergeCell ref="EB50:EE50"/>
    <mergeCell ref="EF50:EI50"/>
    <mergeCell ref="EJ50:EM50"/>
    <mergeCell ref="EN50:EQ50"/>
    <mergeCell ref="ER50:EU50"/>
    <mergeCell ref="EV50:EY50"/>
    <mergeCell ref="EZ50:FC50"/>
    <mergeCell ref="X50:AA50"/>
    <mergeCell ref="AB50:AE50"/>
    <mergeCell ref="AF50:AI50"/>
    <mergeCell ref="AJ50:AM50"/>
    <mergeCell ref="AN50:AQ50"/>
    <mergeCell ref="AR50:AU50"/>
    <mergeCell ref="AV50:AY50"/>
    <mergeCell ref="AZ50:BC50"/>
    <mergeCell ref="BD50:BG50"/>
    <mergeCell ref="BH50:BK50"/>
    <mergeCell ref="BL50:BO50"/>
    <mergeCell ref="BP50:BS50"/>
    <mergeCell ref="BT50:BW50"/>
    <mergeCell ref="BX50:CA50"/>
    <mergeCell ref="CB50:CE50"/>
    <mergeCell ref="CF50:CI50"/>
    <mergeCell ref="CJ50:CM50"/>
    <mergeCell ref="L50:O50"/>
    <mergeCell ref="P50:S50"/>
    <mergeCell ref="T50:W50"/>
    <mergeCell ref="B23:C23"/>
    <mergeCell ref="B24:C24"/>
    <mergeCell ref="B3:C3"/>
    <mergeCell ref="B45:C45"/>
    <mergeCell ref="B32:C32"/>
    <mergeCell ref="B34:C34"/>
    <mergeCell ref="B35:C35"/>
    <mergeCell ref="B36:C36"/>
    <mergeCell ref="B37:C37"/>
    <mergeCell ref="B38:C38"/>
    <mergeCell ref="B39:C39"/>
    <mergeCell ref="B40:C40"/>
    <mergeCell ref="B41:C41"/>
    <mergeCell ref="B42:C42"/>
    <mergeCell ref="B43:C43"/>
    <mergeCell ref="B46:C46"/>
    <mergeCell ref="B25:C25"/>
    <mergeCell ref="B26:C26"/>
    <mergeCell ref="B27:C27"/>
    <mergeCell ref="B28:C28"/>
    <mergeCell ref="B16:C16"/>
    <mergeCell ref="B17:C17"/>
    <mergeCell ref="B4:E4"/>
    <mergeCell ref="B10:C10"/>
    <mergeCell ref="B11:C11"/>
    <mergeCell ref="B12:C12"/>
    <mergeCell ref="B13:C13"/>
    <mergeCell ref="B14:C14"/>
    <mergeCell ref="B15:C15"/>
    <mergeCell ref="B47:C47"/>
    <mergeCell ref="B48:C48"/>
    <mergeCell ref="B29:C29"/>
    <mergeCell ref="B30:C30"/>
    <mergeCell ref="B132:B133"/>
    <mergeCell ref="B18:C18"/>
    <mergeCell ref="B19:C19"/>
    <mergeCell ref="B20:C20"/>
    <mergeCell ref="B22:C22"/>
    <mergeCell ref="B5:C5"/>
    <mergeCell ref="B6:C6"/>
    <mergeCell ref="B8:E8"/>
    <mergeCell ref="B9:C9"/>
    <mergeCell ref="C1:E1"/>
    <mergeCell ref="B33:E33"/>
    <mergeCell ref="H50:K50"/>
    <mergeCell ref="H63:K63"/>
    <mergeCell ref="H70:I70"/>
    <mergeCell ref="H79:I79"/>
    <mergeCell ref="H86:I86"/>
    <mergeCell ref="B21:C21"/>
  </mergeCells>
  <conditionalFormatting sqref="E5">
    <cfRule type="cellIs" dxfId="33" priority="4" operator="equal">
      <formula>"Enter reporting period year ending (e.g. for 2017-2018 enter 2018)"</formula>
    </cfRule>
    <cfRule type="cellIs" dxfId="32" priority="6" operator="equal">
      <formula>"Enter reporting period year ending( e.g. for 2015/16 enter 2016"</formula>
    </cfRule>
    <cfRule type="cellIs" dxfId="31" priority="27" operator="equal">
      <formula>"This calculator is not suitable for earlier reporting periods"</formula>
    </cfRule>
  </conditionalFormatting>
  <conditionalFormatting sqref="E6">
    <cfRule type="cellIs" dxfId="30" priority="7" operator="equal">
      <formula>"Please select reporting method"</formula>
    </cfRule>
  </conditionalFormatting>
  <conditionalFormatting sqref="E9:E22">
    <cfRule type="cellIs" dxfId="29" priority="28" operator="equal">
      <formula>"Please enter required information"</formula>
    </cfRule>
  </conditionalFormatting>
  <conditionalFormatting sqref="E12:E13">
    <cfRule type="cellIs" dxfId="28" priority="1" operator="equal">
      <formula>"Please enter required information unless directly entering CODpsl"</formula>
    </cfRule>
  </conditionalFormatting>
  <conditionalFormatting sqref="E12:E14">
    <cfRule type="cellIs" dxfId="27" priority="34" operator="equal">
      <formula>"Input VSpsl &amp; conversion factor or directly input CODpsl below"</formula>
    </cfRule>
  </conditionalFormatting>
  <conditionalFormatting sqref="E13 E15">
    <cfRule type="cellIs" dxfId="26" priority="30" operator="equal">
      <formula>"Input VSwasl &amp; conversion factor or directly input CODwasl below"</formula>
    </cfRule>
    <cfRule type="cellIs" dxfId="25" priority="33" operator="equal">
      <formula>"Input VSwasl &amp; conversion factor or directly input CODsl below"</formula>
    </cfRule>
  </conditionalFormatting>
  <conditionalFormatting sqref="E16">
    <cfRule type="cellIs" dxfId="24" priority="32" operator="equal">
      <formula>"Input CODpsl directly, or input VSpsl &amp; conversion factor (both above)"</formula>
    </cfRule>
  </conditionalFormatting>
  <conditionalFormatting sqref="E17">
    <cfRule type="cellIs" dxfId="23" priority="31" operator="equal">
      <formula>"Input CODwasl directly, or input VSwasl &amp; conversion factor (both above)"</formula>
    </cfRule>
  </conditionalFormatting>
  <conditionalFormatting sqref="E25:E27">
    <cfRule type="cellIs" dxfId="22" priority="29" operator="equal">
      <formula>"Please enter required information"</formula>
    </cfRule>
  </conditionalFormatting>
  <conditionalFormatting sqref="E23:F24">
    <cfRule type="cellIs" dxfId="21" priority="22" operator="equal">
      <formula>"Select from drop-down list or enter another numerical value"</formula>
    </cfRule>
  </conditionalFormatting>
  <conditionalFormatting sqref="F19:F30">
    <cfRule type="cellIs" dxfId="20" priority="37" operator="equal">
      <formula>"Please enter required information"</formula>
    </cfRule>
  </conditionalFormatting>
  <dataValidations count="11">
    <dataValidation type="decimal" operator="greaterThanOrEqual" allowBlank="1" showInputMessage="1" showErrorMessage="1" error="Input must be a positive numerical value" sqref="D25:D27 D19 D9 IX74:IX75 D16:D17 J84:J86 N84:N86 R84:R86 V84:V86 Z84:Z86 AD84:AD86 AH84:AH86 AL84:AL86 AP84:AP86 AT84:AT86 AX84:AX86 BB84:BB86 BF84:BF86 BJ84:BJ86 BN84:BN86 BR84:BR86 BV84:BV86 BZ84:BZ86 CD84:CD86 CH84:CH86 CL84:CL86 CP84:CP86 CT84:CT86 CX84:CX86 DB84:DB86 DF84:DF86 DJ84:DJ86 DN84:DN86 DR84:DR86 DV84:DV86 DZ84:DZ86 ED84:ED86 EH84:EH86 EL84:EL86 EP84:EP86 ET84:ET86 EX84:EX86 FB84:FB86 FF84:FF86 FJ84:FJ86 FN84:FN86 FR84:FR86 FV84:FV86 FZ84:FZ86 GD84:GD86 GH84:GH86 GL84:GL86 GP84:GP86 GT84:GT86 GX84:GX86 HB84:HB86 HF84:HF86 HJ84:HJ86 HN84:HN86 HR84:HR86 HV84:HV86 HZ84:HZ86 ID84:ID86 IH84:IH86 IL84:IL86 IP84:IP86 IT84:IT86 IX84:IX86 J79 N79 R79 V79 Z79 AD79 AH79 AL79 AP79 AT79 AX79 BB79 BF79 BJ79 BN79 BR79 BV79 BZ79 CD79 CH79 CL79 CP79 CT79 CX79 DB79 DF79 DJ79 DN79 DR79 DV79 DZ79 ED79 EH79 EL79 EP79 ET79 EX79 FB79 FF79 FJ79 FN79 FR79 FV79 FZ79 GD79 GH79 GL79 GP79 GT79 GX79 HB79 HF79 HJ79 HN79 HR79 HV79 HZ79 ID79 IH79 IL79 IP79 IT79 IX79 J67 N67 R67 V67 Z67 AD67 AH67 AL67 AP67 AT67 AX67 BB67 BF67 BJ67 BN67 BR67 BV67 BZ67 CD67 CH67 CL67 CP67 CT67 CX67 DB67 DF67 DJ67 DN67 DR67 DV67 DZ67 ED67 EH67 EL67 EP67 ET67 EX67 FB67 FF67 FJ67 FN67 FR67 FV67 FZ67 GD67 GH67 GL67 GP67 GT67 GX67 HB67 HF67 HJ67 HN67 HR67 HV67 HZ67 ID67 IH67 IL67 IP67 IT67 IX67 J69:J71 N69:N71 R69:R71 V69:V71 Z69:Z71 AD69:AD71 AH69:AH71 AL69:AL71 AP69:AP71 AT69:AT71 AX69:AX71 BB69:BB71 BF69:BF71 BJ69:BJ71 BN69:BN71 BR69:BR71 BV69:BV71 BZ69:BZ71 CD69:CD71 CH69:CH71 CL69:CL71 CP69:CP71 CT69:CT71 CX69:CX71 DB69:DB71 DF69:DF71 DJ69:DJ71 DN69:DN71 DR69:DR71 DV69:DV71 DZ69:DZ71 ED69:ED71 EH69:EH71 EL69:EL71 EP69:EP71 ET69:ET71 EX69:EX71 FB69:FB71 FF69:FF71 FJ69:FJ71 FN69:FN71 FR69:FR71 FV69:FV71 FZ69:FZ71 GD69:GD71 GH69:GH71 GL69:GL71 GP69:GP71 GT69:GT71 GX69:GX71 HB69:HB71 HF69:HF71 HJ69:HJ71 HN69:HN71 HR69:HR71 HV69:HV71 HZ69:HZ71 ID69:ID71 IH69:IH71 IL69:IL71 IP69:IP71 IT69:IT71 IX69:IX71 J74:J75 N74:N75 R74:R75 V74:V75 Z74:Z75 AD74:AD75 AH74:AH75 AL74:AL75 AP74:AP75 AT74:AT75 AX74:AX75 BB74:BB75 BF74:BF75 BJ74:BJ75 BN74:BN75 BR74:BR75 BV74:BV75 BZ74:BZ75 CD74:CD75 CH74:CH75 CL74:CL75 CP74:CP75 CT74:CT75 CX74:CX75 DB74:DB75 DF74:DF75 DJ74:DJ75 DN74:DN75 DR74:DR75 DV74:DV75 DZ74:DZ75 ED74:ED75 EH74:EH75 EL74:EL75 EP74:EP75 ET74:ET75 EX74:EX75 FB74:FB75 FF74:FF75 FJ74:FJ75 FN74:FN75 FR74:FR75 FV74:FV75 FZ74:FZ75 GD74:GD75 GH74:GH75 GL74:GL75 GP74:GP75 GT74:GT75 GX74:GX75 HB74:HB75 HF74:HF75 HJ74:HJ75 HN74:HN75 HR74:HR75 HV74:HV75 HZ74:HZ75 ID74:ID75 IH74:IH75 IL74:IL75 IP74:IP75 IT74:IT75 D12:D13" xr:uid="{00000000-0002-0000-0500-000000000000}">
      <formula1>0</formula1>
    </dataValidation>
    <dataValidation type="list" allowBlank="1" showInputMessage="1" error="Select from dropdown list" sqref="D23:D24 J82:J83 N82:N83 R82:R83 V82:V83 Z82:Z83 AD82:AD83 AH82:AH83 AL82:AL83 AP82:AP83 AT82:AT83 AX82:AX83 BB82:BB83 BF82:BF83 BJ82:BJ83 BN82:BN83 BR82:BR83 BV82:BV83 BZ82:BZ83 CD82:CD83 CH82:CH83 CL82:CL83 CP82:CP83 CT82:CT83 CX82:CX83 DB82:DB83 DF82:DF83 DJ82:DJ83 DN82:DN83 DR82:DR83 DV82:DV83 DZ82:DZ83 ED82:ED83 EH82:EH83 EL82:EL83 EP82:EP83 ET82:ET83 EX82:EX83 FB82:FB83 FF82:FF83 FJ82:FJ83 FN82:FN83 FR82:FR83 FV82:FV83 FZ82:FZ83 GD82:GD83 GH82:GH83 GL82:GL83 GP82:GP83 GT82:GT83 GX82:GX83 HB82:HB83 HF82:HF83 HJ82:HJ83 HN82:HN83 HR82:HR83 HV82:HV83 HZ82:HZ83 ID82:ID83 IH82:IH83 IL82:IL83 IP82:IP83 IT82:IT83 IX82:IX83" xr:uid="{00000000-0002-0000-0500-000001000000}">
      <formula1>IPCC_default_treatment_types</formula1>
    </dataValidation>
    <dataValidation allowBlank="1" showInputMessage="1" showErrorMessage="1" error="Input must be a positive numerical value" sqref="D20:D22 J80:J81 N80:N81 R80:R81 V80:V81 Z80:Z81 AD80:AD81 AH80:AH81 AL80:AL81 AP80:AP81 AT80:AT81 AX80:AX81 BB80:BB81 BF80:BF81 BJ80:BJ81 BN80:BN81 BR80:BR81 BV80:BV81 BZ80:BZ81 CD80:CD81 CH80:CH81 CL80:CL81 CP80:CP81 CT80:CT81 CX80:CX81 DB80:DB81 DF80:DF81 DJ80:DJ81 DN80:DN81 DR80:DR81 DV80:DV81 DZ80:DZ81 ED80:ED81 EH80:EH81 EL80:EL81 EP80:EP81 ET80:ET81 EX80:EX81 FB80:FB81 FF80:FF81 FJ80:FJ81 FN80:FN81 FR80:FR81 FV80:FV81 FZ80:FZ81 GD80:GD81 GH80:GH81 GL80:GL81 GP80:GP81 GT80:GT81 GX80:GX81 HB80:HB81 HF80:HF81 HJ80:HJ81 HN80:HN81 HR80:HR81 HV80:HV81 HZ80:HZ81 ID80:ID81 IH80:IH81 IL80:IL81 IP80:IP81 IT80:IT81 IX80:IX81" xr:uid="{00000000-0002-0000-0500-000002000000}"/>
    <dataValidation type="whole" operator="greaterThan" allowBlank="1" showInputMessage="1" showErrorMessage="1" errorTitle="NOT VALID" error="Enter year as a whole number greater than or equal to 2015. For the reporting year prior to 2013-14, please refer to page D&amp;C plant 1. " sqref="IT64 IX64 J64 N64 R64 V64 Z64 AD64 AH64 AL64 AP64 AT64 AX64 BB64 BF64 BJ64 BN64 BR64 BV64 BZ64 CD64 CH64 CL64 CP64 CT64 CX64 DB64 DF64 DJ64 DN64 DR64 DV64 DZ64 ED64 EH64 EL64 EP64 ET64 EX64 FB64 FF64 FJ64 FN64 FR64 FV64 FZ64 GD64 GH64 GL64 GP64 GT64 GX64 HB64 HF64 HJ64 HN64 HR64 HV64 HZ64 ID64 IH64 IL64 IP64" xr:uid="{00000000-0002-0000-0500-000003000000}">
      <formula1>2014</formula1>
    </dataValidation>
    <dataValidation type="list" showInputMessage="1" showErrorMessage="1" error="Select from dropdown list" sqref="IT72 IX72 J72 N72 R72 V72 Z72 AD72 AH72 AL72 AP72 AT72 AX72 BB72 BF72 BJ72 BN72 BR72 BV72 BZ72 CD72 CH72 CL72 CP72 CT72 CX72 DB72 DF72 DJ72 DN72 DR72 DV72 DZ72 ED72 EH72 EL72 EP72 ET72 EX72 FB72 FF72 FJ72 FN72 FR72 FV72 FZ72 GD72 GH72 GL72 GP72 GT72 GX72 HB72 HF72 HJ72 HN72 HR72 HV72 HZ72 ID72 IH72 IL72 IP72" xr:uid="{00000000-0002-0000-0500-000004000000}">
      <formula1>VSpsl_conversion_factor1</formula1>
    </dataValidation>
    <dataValidation type="list" showInputMessage="1" showErrorMessage="1" error="Select from dropdown list" sqref="IT73 IX73 J73 N73 R73 V73 Z73 AD73 AH73 AL73 AP73 AT73 AX73 BB73 BF73 BJ73 BN73 BR73 BV73 BZ73 CD73 CH73 CL73 CP73 CT73 CX73 DB73 DF73 DJ73 DN73 DR73 DV73 DZ73 ED73 EH73 EL73 EP73 ET73 EX73 FB73 FF73 FJ73 FN73 FR73 FV73 FZ73 GD73 GH73 GL73 GP73 GT73 GX73 HB73 HF73 HJ73 HN73 HR73 HV73 HZ73 ID73 IH73 IL73 IP73" xr:uid="{00000000-0002-0000-0500-000005000000}">
      <formula1>VSwasl_conversion_factor1</formula1>
    </dataValidation>
    <dataValidation type="list" allowBlank="1" showInputMessage="1" showErrorMessage="1" error="Method must be entered as a whole number. Methods 1, 2, or 3 only available" sqref="IT65 IX65 J65 N65 R65 V65 Z65 AD65 AH65 AL65 AP65 AT65 AX65 BB65 BF65 BJ65 BN65 BR65 BV65 BZ65 CD65 CH65 CL65 CP65 CT65 CX65 DB65 DF65 DJ65 DN65 DR65 DV65 DZ65 ED65 EH65 EL65 EP65 ET65 EX65 FB65 FF65 FJ65 FN65 FR65 FV65 FZ65 GD65 GH65 GL65 GP65 GT65 GX65 HB65 HF65 HJ65 HN65 HR65 HV65 HZ65 ID65 IH65 IL65 IP65" xr:uid="{00000000-0002-0000-0500-000006000000}">
      <formula1>"1"</formula1>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5" xr:uid="{00000000-0002-0000-0500-000007000000}">
      <formula1>2016</formula1>
    </dataValidation>
    <dataValidation type="list" allowBlank="1" showInputMessage="1" showErrorMessage="1" errorTitle="NOT VALID" error="Method must be entered as a whole number. Methods 1 only available. " sqref="D6:D7" xr:uid="{00000000-0002-0000-0500-000008000000}">
      <formula1>"1"</formula1>
    </dataValidation>
    <dataValidation operator="greaterThanOrEqual" allowBlank="1" showInputMessage="1" showErrorMessage="1" error="Input must be a positive numerical value" sqref="D11" xr:uid="{00000000-0002-0000-0500-000009000000}"/>
    <dataValidation showInputMessage="1" showErrorMessage="1" error="Select from dropdown list" sqref="D14:D15" xr:uid="{00000000-0002-0000-0500-00000A000000}"/>
  </dataValidations>
  <pageMargins left="0.98425196850393704" right="0.98425196850393704" top="0.98425196850393704" bottom="0.98425196850393704" header="0.51181102362204722" footer="0.51181102362204722"/>
  <pageSetup paperSize="8" scale="57" fitToHeight="0" orientation="portrait" r:id="rId1"/>
  <headerFooter>
    <oddHeader>&amp;LNGER wastewater (domestic and commercial) calculator version 1.7 Sheet: 4&amp;R&amp;A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G59"/>
  <sheetViews>
    <sheetView topLeftCell="A2" zoomScaleNormal="100" workbookViewId="0"/>
  </sheetViews>
  <sheetFormatPr defaultColWidth="0" defaultRowHeight="12.5" zeroHeight="1" x14ac:dyDescent="0.25"/>
  <cols>
    <col min="1" max="1" width="3.453125" style="617" customWidth="1"/>
    <col min="2" max="3" width="55.90625" customWidth="1"/>
    <col min="4" max="4" width="24.54296875" customWidth="1"/>
    <col min="5" max="5" width="85.54296875" customWidth="1"/>
    <col min="6" max="6" width="94" hidden="1" customWidth="1"/>
    <col min="7" max="7" width="6.453125" style="617" hidden="1" customWidth="1"/>
    <col min="8" max="16384" width="9.08984375" hidden="1"/>
  </cols>
  <sheetData>
    <row r="1" spans="2:6" ht="30.15" hidden="1" customHeight="1" x14ac:dyDescent="0.35">
      <c r="B1" s="443"/>
      <c r="C1" s="444"/>
      <c r="D1" s="386"/>
      <c r="E1" s="386"/>
    </row>
    <row r="2" spans="2:6" ht="30.15" customHeight="1" x14ac:dyDescent="0.35">
      <c r="B2" s="443"/>
      <c r="C2" s="444"/>
      <c r="D2" s="386"/>
      <c r="E2" s="386"/>
    </row>
    <row r="3" spans="2:6" ht="30.15" customHeight="1" x14ac:dyDescent="0.35">
      <c r="B3" s="443"/>
      <c r="C3" s="444"/>
      <c r="D3" s="386"/>
      <c r="E3" s="386"/>
    </row>
    <row r="4" spans="2:6" ht="30.15" customHeight="1" x14ac:dyDescent="0.35">
      <c r="B4" s="443"/>
      <c r="C4" s="444"/>
      <c r="D4" s="386"/>
      <c r="E4" s="386"/>
    </row>
    <row r="5" spans="2:6" ht="11.25" customHeight="1" x14ac:dyDescent="0.35">
      <c r="B5" s="443"/>
      <c r="C5" s="444"/>
      <c r="D5" s="386"/>
      <c r="E5" s="386"/>
    </row>
    <row r="6" spans="2:6" ht="30.15" hidden="1" customHeight="1" x14ac:dyDescent="0.35">
      <c r="B6" s="443"/>
      <c r="C6" s="444"/>
      <c r="D6" s="386"/>
      <c r="E6" s="386"/>
    </row>
    <row r="7" spans="2:6" ht="30.15" hidden="1" customHeight="1" x14ac:dyDescent="0.35">
      <c r="B7" s="443"/>
      <c r="C7" s="444"/>
      <c r="D7" s="386"/>
      <c r="E7" s="386"/>
    </row>
    <row r="8" spans="2:6" ht="30.15" hidden="1" customHeight="1" x14ac:dyDescent="0.35">
      <c r="B8" s="443"/>
      <c r="C8" s="444"/>
      <c r="D8" s="386"/>
      <c r="E8" s="386"/>
    </row>
    <row r="9" spans="2:6" ht="30.15" hidden="1" customHeight="1" x14ac:dyDescent="0.35">
      <c r="B9" s="443"/>
      <c r="C9" s="444"/>
      <c r="D9" s="386"/>
      <c r="E9" s="386"/>
    </row>
    <row r="10" spans="2:6" ht="35.4" customHeight="1" x14ac:dyDescent="0.35">
      <c r="B10" s="443"/>
      <c r="C10" s="444"/>
      <c r="D10" s="386"/>
      <c r="E10" s="386"/>
    </row>
    <row r="11" spans="2:6" ht="30.15" hidden="1" customHeight="1" x14ac:dyDescent="0.35">
      <c r="B11" s="443"/>
      <c r="C11" s="423"/>
      <c r="D11" s="423"/>
      <c r="E11" s="423"/>
    </row>
    <row r="12" spans="2:6" ht="30.15" customHeight="1" x14ac:dyDescent="0.35">
      <c r="B12" s="825" t="s">
        <v>112</v>
      </c>
      <c r="C12" s="826"/>
      <c r="D12" s="553"/>
      <c r="E12" s="553"/>
    </row>
    <row r="13" spans="2:6" ht="30.15" customHeight="1" x14ac:dyDescent="0.25">
      <c r="B13" s="827" t="s">
        <v>113</v>
      </c>
      <c r="C13" s="828"/>
      <c r="D13" s="828"/>
      <c r="E13" s="829"/>
    </row>
    <row r="14" spans="2:6" ht="30.15" customHeight="1" x14ac:dyDescent="0.25">
      <c r="B14" s="768" t="s">
        <v>69</v>
      </c>
      <c r="C14" s="769"/>
      <c r="D14" s="554"/>
      <c r="E14" s="543" t="str">
        <f>IF(D14="","Enter reporting period year ending (e.g. for 2025-2026 enter 2026)",IF(D14&lt;2026,"This calculator is not suitable for earlier reporting periods",""))</f>
        <v>Enter reporting period year ending (e.g. for 2025-2026 enter 2026)</v>
      </c>
      <c r="F14" s="472" t="str">
        <f>IF('Methane method 2 3'!D14="",InpReq,"")</f>
        <v>Please enter required information</v>
      </c>
    </row>
    <row r="15" spans="2:6" ht="30.15" customHeight="1" x14ac:dyDescent="0.25">
      <c r="B15" s="751" t="s">
        <v>114</v>
      </c>
      <c r="C15" s="751"/>
      <c r="D15" s="544"/>
      <c r="E15" s="543" t="str">
        <f>IF(D15="","Please select either method 2 or 3","")</f>
        <v>Please select either method 2 or 3</v>
      </c>
      <c r="F15" s="472" t="str">
        <f>IF('Methane method 2 3'!D15="",Seldrop,"")</f>
        <v>&lt;==== Select from drop-down list</v>
      </c>
    </row>
    <row r="16" spans="2:6" ht="30.15" customHeight="1" x14ac:dyDescent="0.25">
      <c r="B16" s="807" t="str">
        <f>IF(ISNUMBER(D17),"-",par!H3)</f>
        <v>If facility operating data that measures the volumetric influent rate and the influent rate of COD concentration; or</v>
      </c>
      <c r="C16" s="807"/>
      <c r="D16" s="555"/>
      <c r="E16" s="543" t="str">
        <f>IF('Methane method 2 3'!F16=InpReq,"Please enter required information either on this row or the row below",IF('Methane method 2 3'!F16=InpnotReq,InpnotReq,""))</f>
        <v>Please enter required information either on this row or the row below</v>
      </c>
      <c r="F16" s="473" t="str">
        <f>IF(ISNUMBER('Methane method 2 3'!D17)*ISNUMBER('Methane method 2 3'!D16),Incinp,IF(ISNUMBER('Methane method 2 3'!D17),InpnotReq,IF(ISNUMBER('Methane method 2 3'!D16),'Methane method 2 3'!D16,InpReq)))</f>
        <v>Please enter required information</v>
      </c>
    </row>
    <row r="17" spans="2:6" ht="30.15" customHeight="1" x14ac:dyDescent="0.25">
      <c r="B17" s="807" t="str">
        <f>IF(ISNUMBER(D16),"-",par!H4)</f>
        <v>If data is available on the biochemical oxygen demand (BOD) in the wastewater</v>
      </c>
      <c r="C17" s="807"/>
      <c r="D17" s="555"/>
      <c r="E17" s="543" t="str">
        <f>IF('Methane method 2 3'!F17=InpReq,"Please enter required information either on this row or the row above",IF('Methane method 2 3'!F17=InpnotReq,InpnotReq,""))</f>
        <v>Please enter required information either on this row or the row above</v>
      </c>
      <c r="F17" s="474" t="str">
        <f>IF(ISNUMBER('Methane method 2 3'!D17)*ISNUMBER('Methane method 2 3'!D16),Incinp,IF(ISNUMBER('Methane method 2 3'!D16),InpnotReq, IF(ISNUMBER('Methane method 2 3'!D17),2.6*'Methane method 2 3'!D17,InpReq)))</f>
        <v>Please enter required information</v>
      </c>
    </row>
    <row r="18" spans="2:6" ht="30.15" customHeight="1" x14ac:dyDescent="0.25">
      <c r="B18" s="807" t="s">
        <v>115</v>
      </c>
      <c r="C18" s="807"/>
      <c r="D18" s="556" t="str">
        <f>IF('Methane method 2 3'!F18=InpnotReq,"",IF('Methane method 2 3'!F18=Incinp,"",'Methane method 2 3'!F18))</f>
        <v/>
      </c>
      <c r="E18" s="543" t="str">
        <f>IF(D18&lt;0,"Number cannot be less than 0",IF('Methane method 2 3'!F18=Incinp,"Please remove one of the numbers from the above cells","Value will be calculated for you"))</f>
        <v>Value will be calculated for you</v>
      </c>
      <c r="F18" s="473" t="str">
        <f>IF(ISNUMBER('Methane method 2 3'!D16)*ISNUMBER('Methane method 2 3'!D17), Incinp, IF(ISNUMBER('Methane method 2 3'!D16),'Methane method 2 3'!D16, IF(ISNUMBER('Methane method 2 3'!D17),F17, InpnotReq)))</f>
        <v>No input required on this row</v>
      </c>
    </row>
    <row r="19" spans="2:6" ht="30.15" customHeight="1" x14ac:dyDescent="0.25">
      <c r="B19" s="807" t="s">
        <v>116</v>
      </c>
      <c r="C19" s="807"/>
      <c r="D19" s="555"/>
      <c r="E19" s="543" t="str">
        <f>IF(D19="",'Methane method 2 3'!F19,IF('Methane method 2 3'!F19=par!$H15,"Please remove entered value",""))</f>
        <v>Input VSpslz &amp; conversion factor or directly input CODpslz</v>
      </c>
      <c r="F19" s="475" t="str">
        <f>IF('Methane method 2 3'!D23="",IF('Methane method 2 3'!D19="",par!H20,'Methane method 2 3'!D19*'Methane method 2 3'!D21),IF('Methane method 2 3'!D19="","",par!$H15))</f>
        <v>Input VSpslz &amp; conversion factor or directly input CODpslz</v>
      </c>
    </row>
    <row r="20" spans="2:6" ht="30.15" customHeight="1" x14ac:dyDescent="0.25">
      <c r="B20" s="807" t="s">
        <v>117</v>
      </c>
      <c r="C20" s="807"/>
      <c r="D20" s="555"/>
      <c r="E20" s="543" t="str">
        <f>IF(D20="",'Methane method 2 3'!F20,IF('Methane method 2 3'!F20=par!$H16,"Please remove entered value",""))</f>
        <v>Input VSwaslz &amp; conversion factor or directly input CODwaslz</v>
      </c>
      <c r="F20" s="475" t="str">
        <f>IF('Methane method 2 3'!D24="",IF('Methane method 2 3'!D20="",par!H22,'Methane method 2 3'!D20*'Methane method 2 3'!D22),IF('Methane method 2 3'!D20="","",par!$H16))</f>
        <v>Input VSwaslz &amp; conversion factor or directly input CODwaslz</v>
      </c>
    </row>
    <row r="21" spans="2:6" ht="30.15" customHeight="1" x14ac:dyDescent="0.25">
      <c r="B21" s="807" t="s">
        <v>118</v>
      </c>
      <c r="C21" s="807"/>
      <c r="D21" s="556">
        <v>1.99</v>
      </c>
      <c r="E21" s="543" t="str">
        <f>IF(D21="",InpReq,"Default value has been entered for you")</f>
        <v>Default value has been entered for you</v>
      </c>
      <c r="F21" s="475">
        <f>IF(ISNUMBER('Methane method 2 3'!D21), 'Methane method 2 3'!D21, Seldrop)</f>
        <v>1.99</v>
      </c>
    </row>
    <row r="22" spans="2:6" ht="30.15" customHeight="1" x14ac:dyDescent="0.25">
      <c r="B22" s="807" t="s">
        <v>119</v>
      </c>
      <c r="C22" s="807"/>
      <c r="D22" s="556">
        <v>1.48</v>
      </c>
      <c r="E22" s="543" t="str">
        <f>IF(D22="",InpReq,"Default value has been entered for you")</f>
        <v>Default value has been entered for you</v>
      </c>
      <c r="F22" s="476">
        <f>IF(ISNUMBER('Methane method 2 3'!D22), 'Methane method 2 3'!D22, Seldrop)</f>
        <v>1.48</v>
      </c>
    </row>
    <row r="23" spans="2:6" ht="30.15" customHeight="1" x14ac:dyDescent="0.25">
      <c r="B23" s="807" t="s">
        <v>120</v>
      </c>
      <c r="C23" s="807"/>
      <c r="D23" s="555"/>
      <c r="E23" s="543" t="str">
        <f>IF('Methane method 2 3'!F23=par!$H20,par!$H20,"")</f>
        <v>Input VSpslz &amp; conversion factor or directly input CODpslz</v>
      </c>
      <c r="F23" s="473" t="str">
        <f>IF(ISNUMBER(F19),F19,IF(ISBLANK('Methane method 2 3'!D23),par!$H20,'Methane method 2 3'!D23))</f>
        <v>Input VSpslz &amp; conversion factor or directly input CODpslz</v>
      </c>
    </row>
    <row r="24" spans="2:6" ht="30.15" customHeight="1" x14ac:dyDescent="0.25">
      <c r="B24" s="807" t="s">
        <v>121</v>
      </c>
      <c r="C24" s="807"/>
      <c r="D24" s="555"/>
      <c r="E24" s="543" t="str">
        <f>IF('Methane method 2 3'!F24=par!$H22,par!$H22,"")</f>
        <v>Input VSwaslz &amp; conversion factor or directly input CODwaslz</v>
      </c>
      <c r="F24" s="473" t="str">
        <f>IF(ISNUMBER(F20),F20,IF(ISBLANK('Methane method 2 3'!D24),par!$H22,'Methane method 2 3'!D24))</f>
        <v>Input VSwaslz &amp; conversion factor or directly input CODwaslz</v>
      </c>
    </row>
    <row r="25" spans="2:6" ht="30.15" customHeight="1" x14ac:dyDescent="0.25">
      <c r="B25" s="807" t="s">
        <v>122</v>
      </c>
      <c r="C25" s="807"/>
      <c r="D25" s="557" t="str">
        <f>IF('Methane method 2 3'!F25=InpnotReq,"",'Methane method 2 3'!F25)</f>
        <v/>
      </c>
      <c r="E25" s="543" t="s">
        <v>123</v>
      </c>
      <c r="F25" s="473" t="str">
        <f>IF(ISNUMBER(F23)*ISNUMBER(F24), SUM(F23:F24),InpnotReq)</f>
        <v>No input required on this row</v>
      </c>
    </row>
    <row r="26" spans="2:6" ht="30.15" customHeight="1" x14ac:dyDescent="0.25">
      <c r="B26" s="807" t="str">
        <f>IF(ISNUMBER(D27),"-",par!H1)</f>
        <v>If facility operating data that measures the volumetric effluent rate and the effluent rate of COD concentration; or</v>
      </c>
      <c r="C26" s="807"/>
      <c r="D26" s="555"/>
      <c r="E26" s="543" t="str">
        <f>IF('Methane method 2 3'!F26=InpReq,"Please enter required information either on this row or the row below",IF('Methane method 2 3'!F26=InpnotReq,InpnotReq,""))</f>
        <v>Please enter required information either on this row or the row below</v>
      </c>
      <c r="F26" s="473" t="str">
        <f>IF(ISNUMBER('Methane method 2 3'!D27)*ISNUMBER('Methane method 2 3'!D26),Incinp,IF(ISNUMBER('Methane method 2 3'!D27),InpnotReq,IF(ISNUMBER('Methane method 2 3'!D26),'Methane method 2 3'!D26,InpReq)))</f>
        <v>Please enter required information</v>
      </c>
    </row>
    <row r="27" spans="2:6" ht="30.15" customHeight="1" x14ac:dyDescent="0.25">
      <c r="B27" s="807" t="str">
        <f>IF(ISNUMBER(D26),"-",par!H2)</f>
        <v>If data is available on the biochemical oxygen demand (BOD) in the effluent</v>
      </c>
      <c r="C27" s="807"/>
      <c r="D27" s="555"/>
      <c r="E27" s="543" t="str">
        <f>IF('Methane method 2 3'!F27=InpReq,"Please enter required information either on this row or the row above",IF('Methane method 2 3'!F27=InpnotReq,InpnotReq,""))</f>
        <v>Please enter required information either on this row or the row above</v>
      </c>
      <c r="F27" s="473" t="str">
        <f>IF(ISNUMBER('Methane method 2 3'!D27)*ISNUMBER('Methane method 2 3'!D26), Incinp,IF(ISNUMBER('Methane method 2 3'!D26),InpnotReq, IF(ISNUMBER('Methane method 2 3'!D27),2.6*'Methane method 2 3'!D27,InpReq)))</f>
        <v>Please enter required information</v>
      </c>
    </row>
    <row r="28" spans="2:6" ht="30.15" customHeight="1" x14ac:dyDescent="0.25">
      <c r="B28" s="807" t="s">
        <v>124</v>
      </c>
      <c r="C28" s="807"/>
      <c r="D28" s="558" t="str">
        <f>IF('Methane method 2 3'!F28=InpnotReq,"",IF('Methane method 2 3'!F28=Incinp,"",'Methane method 2 3'!F28))</f>
        <v/>
      </c>
      <c r="E28" s="543" t="str">
        <f>IF(D28&lt;0,"Number cannot be less than 0",IF('Methane method 2 3'!F28=Incinp,"Please remove one of the numbers from the above cells","Value will be calculated for you"))</f>
        <v>Value will be calculated for you</v>
      </c>
      <c r="F28" s="473" t="str">
        <f>IF(ISNUMBER('Methane method 2 3'!D26)*ISNUMBER('Methane method 2 3'!D27), Incinp, IF(ISNUMBER('Methane method 2 3'!D26),'Methane method 2 3'!D26, IF(ISNUMBER('Methane method 2 3'!D27),F27, InpnotReq)))</f>
        <v>No input required on this row</v>
      </c>
    </row>
    <row r="29" spans="2:6" ht="30.15" customHeight="1" x14ac:dyDescent="0.25">
      <c r="B29" s="807" t="s">
        <v>125</v>
      </c>
      <c r="C29" s="807"/>
      <c r="D29" s="559"/>
      <c r="E29" s="543" t="str">
        <f>IF(D29="",InpReq,IF((D29+D30+D31)&gt;(D25),"CODtrlz + CODtrbz + CODtroz should be &lt; CODslz",""))</f>
        <v>Please enter required information</v>
      </c>
      <c r="F29" s="473" t="str">
        <f>IF('Methane method 2 3'!D29="",InpReq,IF(('Methane method 2 3'!D29+'Methane method 2 3'!D30+'Methane method 2 3'!D31)&gt;(F25),"CODtrlz + CODtrbz + CODtroz should be &lt; CODslz",'Methane method 2 3'!D29))</f>
        <v>Please enter required information</v>
      </c>
    </row>
    <row r="30" spans="2:6" ht="30.15" customHeight="1" x14ac:dyDescent="0.25">
      <c r="B30" s="823" t="s">
        <v>450</v>
      </c>
      <c r="C30" s="824"/>
      <c r="D30" s="559"/>
      <c r="E30" s="543" t="str">
        <f>IF(D30="",InpReq,IF((D29+D30+D31)&gt;(D25),"CODtrlz + CODtrbz + CODtroz should be &lt; CODslz",""))</f>
        <v>Please enter required information</v>
      </c>
      <c r="F30" s="473" t="str">
        <f>IF('Methane method 2 3'!D30="",InpReq,IF(('Methane method 2 3'!D29+'Methane method 2 3'!D30+'Methane method 2 3'!D31)&gt;(F25),"CODtrlz + CODtrbz + CODtroz should be &lt; CODslz",'Methane method 2 3'!D30))</f>
        <v>Please enter required information</v>
      </c>
    </row>
    <row r="31" spans="2:6" ht="30.15" customHeight="1" x14ac:dyDescent="0.25">
      <c r="B31" s="807" t="s">
        <v>451</v>
      </c>
      <c r="C31" s="807"/>
      <c r="D31" s="559"/>
      <c r="E31" s="543" t="str">
        <f>IF(D31="",InpReq,IF((D29+D30+D31)&gt;(D25),"CODtrlz + CODtrbz + CODtroz should be &lt; CODslz",""))</f>
        <v>Please enter required information</v>
      </c>
      <c r="F31" s="473" t="str">
        <f>IF('Methane method 2 3'!D31="",InpReq,IF(('Methane method 2 3'!D29+'Methane method 2 3'!D30+'Methane method 2 3'!D31)&gt;(F25),"CODtrlz + CODtrbz + CODtroz should be &lt; CODslz",'Methane method 2 3'!D31))</f>
        <v>Please enter required information</v>
      </c>
    </row>
    <row r="32" spans="2:6" ht="30.15" customHeight="1" x14ac:dyDescent="0.25">
      <c r="B32" s="807" t="s">
        <v>126</v>
      </c>
      <c r="C32" s="807"/>
      <c r="D32" s="560"/>
      <c r="E32" s="543" t="str">
        <f>IF('Methane method 2 3'!F32=par!$D$19,'Methane method 2 3'!F32,F32)</f>
        <v>Select from drop-down list or enter another numerical value</v>
      </c>
      <c r="F32" s="476" t="str">
        <f>IF('Methane method 2 3'!D32="",par!$D$19,IF(ISNUMBER('Methane method 2 3'!D32),'Methane method 2 3'!D32,VLOOKUP('Methane method 2 3'!D32,par!$D$88:$E$92,2,FALSE)))</f>
        <v>Select from drop-down list or enter another numerical value</v>
      </c>
    </row>
    <row r="33" spans="2:6" ht="30.15" customHeight="1" x14ac:dyDescent="0.25">
      <c r="B33" s="807" t="s">
        <v>127</v>
      </c>
      <c r="C33" s="807"/>
      <c r="D33" s="561"/>
      <c r="E33" s="543" t="str">
        <f>IF('Methane method 2 3'!F33=par!$D$19,'Methane method 2 3'!F33,F33)</f>
        <v>Select from drop-down list or enter another numerical value</v>
      </c>
      <c r="F33" s="476" t="str">
        <f>IF('Methane method 2 3'!D33="",par!$D$19,IF(ISNUMBER('Methane method 2 3'!D33),'Methane method 2 3'!D33,VLOOKUP('Methane method 2 3'!D33,par!$D$88:$E$92,2,FALSE)))</f>
        <v>Select from drop-down list or enter another numerical value</v>
      </c>
    </row>
    <row r="34" spans="2:6" ht="30.15" customHeight="1" x14ac:dyDescent="0.25">
      <c r="B34" s="807" t="s">
        <v>128</v>
      </c>
      <c r="C34" s="807"/>
      <c r="D34" s="559"/>
      <c r="E34" s="543" t="str">
        <f>IF('Methane method 2 3'!F34=InpReq,'Methane method 2 3'!F34,"")</f>
        <v>Please enter required information</v>
      </c>
      <c r="F34" s="473" t="str">
        <f>IF('Methane method 2 3'!D34="",InpReq,'Methane method 2 3'!D34)</f>
        <v>Please enter required information</v>
      </c>
    </row>
    <row r="35" spans="2:6" ht="30.15" customHeight="1" x14ac:dyDescent="0.25">
      <c r="B35" s="807" t="s">
        <v>129</v>
      </c>
      <c r="C35" s="807"/>
      <c r="D35" s="559"/>
      <c r="E35" s="543" t="str">
        <f>IF('Methane method 2 3'!F35=InpReq,'Methane method 2 3'!F35,"")</f>
        <v>Please enter required information</v>
      </c>
      <c r="F35" s="473" t="str">
        <f>IF('Methane method 2 3'!D35="",InpReq,'Methane method 2 3'!D35)</f>
        <v>Please enter required information</v>
      </c>
    </row>
    <row r="36" spans="2:6" ht="30.15" customHeight="1" x14ac:dyDescent="0.25">
      <c r="B36" s="807" t="s">
        <v>130</v>
      </c>
      <c r="C36" s="807"/>
      <c r="D36" s="559"/>
      <c r="E36" s="543" t="str">
        <f>IF('Methane method 2 3'!F36=InpReq,'Methane method 2 3'!F36,"")</f>
        <v>Please enter required information</v>
      </c>
      <c r="F36" s="473" t="str">
        <f>IF('Methane method 2 3'!D36="",InpReq,'Methane method 2 3'!D36)</f>
        <v>Please enter required information</v>
      </c>
    </row>
    <row r="37" spans="2:6" ht="30.15" customHeight="1" x14ac:dyDescent="0.25">
      <c r="B37" s="807" t="s">
        <v>131</v>
      </c>
      <c r="C37" s="807"/>
      <c r="D37" s="556">
        <f>'Methane method 2 3'!F37</f>
        <v>7</v>
      </c>
      <c r="E37" s="543" t="str">
        <f>IF(D37="","",par!$D$11)</f>
        <v>Default value has been entered for you</v>
      </c>
      <c r="F37" s="476">
        <v>7</v>
      </c>
    </row>
    <row r="38" spans="2:6" ht="30.15" customHeight="1" x14ac:dyDescent="0.25">
      <c r="B38" s="807" t="s">
        <v>132</v>
      </c>
      <c r="C38" s="807"/>
      <c r="D38" s="556">
        <f>'Methane method 2 3'!F38</f>
        <v>7</v>
      </c>
      <c r="E38" s="543" t="str">
        <f>IF(D38="","",par!$D$11)</f>
        <v>Default value has been entered for you</v>
      </c>
      <c r="F38" s="476">
        <v>7</v>
      </c>
    </row>
    <row r="39" spans="2:6" ht="30.15" customHeight="1" x14ac:dyDescent="0.25">
      <c r="B39" s="807" t="s">
        <v>133</v>
      </c>
      <c r="C39" s="807"/>
      <c r="D39" s="562">
        <f>'Methane method 2 3'!F39</f>
        <v>1.89952E-2</v>
      </c>
      <c r="E39" s="543" t="str">
        <f>IF(D39="","",par!$D$11)</f>
        <v>Default value has been entered for you</v>
      </c>
      <c r="F39" s="507">
        <f>6.784*10^-4*28</f>
        <v>1.89952E-2</v>
      </c>
    </row>
    <row r="40" spans="2:6" ht="30.15" hidden="1" customHeight="1" x14ac:dyDescent="0.35">
      <c r="B40" s="563"/>
      <c r="C40" s="564"/>
      <c r="D40" s="565"/>
      <c r="E40" s="566"/>
    </row>
    <row r="41" spans="2:6" ht="30.15" customHeight="1" x14ac:dyDescent="0.35">
      <c r="B41" s="567"/>
      <c r="C41" s="541"/>
      <c r="D41" s="566"/>
      <c r="E41" s="568"/>
    </row>
    <row r="42" spans="2:6" ht="30.15" customHeight="1" x14ac:dyDescent="0.35">
      <c r="B42" s="775" t="s">
        <v>134</v>
      </c>
      <c r="C42" s="776"/>
      <c r="D42" s="569"/>
      <c r="E42" s="569"/>
    </row>
    <row r="43" spans="2:6" ht="30.15" customHeight="1" x14ac:dyDescent="0.25">
      <c r="B43" s="570" t="s">
        <v>135</v>
      </c>
      <c r="C43" s="571"/>
      <c r="D43" s="572"/>
      <c r="E43" s="573"/>
    </row>
    <row r="44" spans="2:6" ht="30.15" customHeight="1" x14ac:dyDescent="0.25">
      <c r="B44" s="808" t="s">
        <v>86</v>
      </c>
      <c r="C44" s="809"/>
      <c r="D44" s="545">
        <f>(IF(ISNUMBER('Methane method 2 3'!F18),'Methane method 2 3'!F18,0)-IF(ISNUMBER('Methane method 2 3'!F25),'Methane method 2 3'!F25,0)-IF(ISNUMBER('Methane method 2 3'!F28),'Methane method 2 3'!F28,0))*IF(ISNUMBER('Methane method 2 3'!F32),'Methane method 2 3'!F32,0)*'Methane method 2 3'!F37</f>
        <v>0</v>
      </c>
      <c r="E44" s="574" t="s">
        <v>85</v>
      </c>
    </row>
    <row r="45" spans="2:6" ht="30.15" customHeight="1" x14ac:dyDescent="0.25">
      <c r="B45" s="810"/>
      <c r="C45" s="811"/>
      <c r="D45" s="545">
        <f>(IF(ISNUMBER('Methane method 2 3'!F25),'Methane method 2 3'!F25,0)-IF(ISNUMBER('Methane method 2 3'!F29),'Methane method 2 3'!F29,0)-IF(ISNUMBER('Methane method 2 3'!F30),'Methane method 2 3'!F30,0)-IF(ISNUMBER('Methane method 2 3'!F31),'Methane method 2 3'!F31,0))*IF(ISNUMBER('Methane method 2 3'!F33),'Methane method 2 3'!F33,0)*'Methane method 2 3'!F38</f>
        <v>0</v>
      </c>
      <c r="E45" s="574" t="s">
        <v>87</v>
      </c>
    </row>
    <row r="46" spans="2:6" ht="30.15" customHeight="1" x14ac:dyDescent="0.25">
      <c r="B46" s="812"/>
      <c r="C46" s="813"/>
      <c r="D46" s="575">
        <f>(D44+D45)</f>
        <v>0</v>
      </c>
      <c r="E46" s="576" t="s">
        <v>21</v>
      </c>
    </row>
    <row r="47" spans="2:6" ht="30.15" customHeight="1" x14ac:dyDescent="0.25">
      <c r="B47" s="577"/>
      <c r="C47" s="578"/>
      <c r="D47" s="579"/>
      <c r="E47" s="580"/>
    </row>
    <row r="48" spans="2:6" ht="30.15" customHeight="1" x14ac:dyDescent="0.25">
      <c r="B48" s="814" t="s">
        <v>136</v>
      </c>
      <c r="C48" s="815"/>
      <c r="D48" s="575">
        <f>IF(ISERROR(D50/D46),D46,IF(D50/D46&lt;=1,D46,D50*1/1))</f>
        <v>0</v>
      </c>
      <c r="E48" s="581" t="s">
        <v>137</v>
      </c>
    </row>
    <row r="49" spans="2:5" ht="30.15" customHeight="1" x14ac:dyDescent="0.25">
      <c r="B49" s="816"/>
      <c r="C49" s="817"/>
      <c r="D49" s="582"/>
      <c r="E49" s="582"/>
    </row>
    <row r="50" spans="2:5" ht="30.15" customHeight="1" x14ac:dyDescent="0.25">
      <c r="B50" s="814" t="s">
        <v>138</v>
      </c>
      <c r="C50" s="815"/>
      <c r="D50" s="575">
        <f>'Methane method 2 3'!F39*(IF(ISNUMBER('Methane method 2 3'!F34),'Methane method 2 3'!F34,0)+IF(ISNUMBER('Methane method 2 3'!F35),'Methane method 2 3'!F35,0)+IF(ISNUMBER('Methane method 2 3'!F36),'Methane method 2 3'!F36,0))</f>
        <v>0</v>
      </c>
      <c r="E50" s="583" t="s">
        <v>139</v>
      </c>
    </row>
    <row r="51" spans="2:5" ht="30.15" customHeight="1" x14ac:dyDescent="0.25">
      <c r="B51" s="818"/>
      <c r="C51" s="819"/>
      <c r="D51" s="584"/>
      <c r="E51" s="584"/>
    </row>
    <row r="52" spans="2:5" ht="30.15" customHeight="1" x14ac:dyDescent="0.25">
      <c r="B52" s="820" t="s">
        <v>140</v>
      </c>
      <c r="C52" s="821"/>
      <c r="D52" s="550" t="str">
        <f>IF(ISBLANK(D14),"Select a reporting year",IF(D14&gt;=2015,D48-D50,Incinp))</f>
        <v>Select a reporting year</v>
      </c>
      <c r="E52" s="583" t="s">
        <v>141</v>
      </c>
    </row>
    <row r="53" spans="2:5" ht="30.15" customHeight="1" x14ac:dyDescent="0.25">
      <c r="B53" s="822"/>
      <c r="C53" s="822"/>
      <c r="D53" s="585"/>
      <c r="E53" s="566"/>
    </row>
    <row r="54" spans="2:5" ht="30.15" customHeight="1" x14ac:dyDescent="0.25">
      <c r="B54" s="773" t="s">
        <v>11</v>
      </c>
      <c r="C54" s="774"/>
      <c r="D54" s="586"/>
      <c r="E54" s="586"/>
    </row>
    <row r="55" spans="2:5" ht="30.15" customHeight="1" x14ac:dyDescent="0.25">
      <c r="B55" s="788" t="s">
        <v>94</v>
      </c>
      <c r="C55" s="789"/>
      <c r="D55" s="550" t="str">
        <f>IF('Methane method 1'!D6=1, IF('Methane method 1'!D42="Select a reporting year", "-", IF('Methane method 1'!D42&lt;0,0,'Methane method 1'!D42)), IF(D52="Select a reporting year", "-", IF(D52&lt;0,0,D52)))</f>
        <v>-</v>
      </c>
      <c r="E55" s="583" t="s">
        <v>142</v>
      </c>
    </row>
    <row r="56" spans="2:5" ht="30.15" customHeight="1" x14ac:dyDescent="0.25">
      <c r="B56" s="747" t="s">
        <v>96</v>
      </c>
      <c r="C56" s="748"/>
      <c r="D56" s="550" t="str">
        <f>IF(ISERROR('Nitrogen Method 1 2 3'!D27), "-", 'Nitrogen Method 1 2 3'!D27)</f>
        <v>-</v>
      </c>
      <c r="E56" s="583" t="s">
        <v>143</v>
      </c>
    </row>
    <row r="57" spans="2:5" ht="30.15" customHeight="1" x14ac:dyDescent="0.25">
      <c r="B57" s="749" t="s">
        <v>98</v>
      </c>
      <c r="C57" s="750"/>
      <c r="D57" s="587">
        <f>SUM(D55:D56)</f>
        <v>0</v>
      </c>
      <c r="E57" s="583" t="s">
        <v>144</v>
      </c>
    </row>
    <row r="58" spans="2:5" ht="30.15" customHeight="1" x14ac:dyDescent="0.35">
      <c r="B58" s="443"/>
      <c r="C58" s="444"/>
      <c r="D58" s="386"/>
      <c r="E58" s="386"/>
    </row>
    <row r="59" spans="2:5" ht="6" customHeight="1" x14ac:dyDescent="0.25"/>
  </sheetData>
  <sheetProtection algorithmName="SHA-256" hashValue="hw6B5MyxE0UQKPPwSrgx8SCEUzdzAtD/1eK/frJP1Fg=" saltValue="TuOx1kPcJnIM1iS/1VmjRw==" spinCount="100000" sheet="1" selectLockedCells="1"/>
  <mergeCells count="40">
    <mergeCell ref="B27:C27"/>
    <mergeCell ref="B28:C28"/>
    <mergeCell ref="B18:C18"/>
    <mergeCell ref="B19:C19"/>
    <mergeCell ref="B20:C20"/>
    <mergeCell ref="B21:C21"/>
    <mergeCell ref="B22:C22"/>
    <mergeCell ref="B17:C17"/>
    <mergeCell ref="B23:C23"/>
    <mergeCell ref="B24:C24"/>
    <mergeCell ref="B25:C25"/>
    <mergeCell ref="B26:C26"/>
    <mergeCell ref="B12:C12"/>
    <mergeCell ref="B13:E13"/>
    <mergeCell ref="B14:C14"/>
    <mergeCell ref="B15:C15"/>
    <mergeCell ref="B16:C16"/>
    <mergeCell ref="B29:C29"/>
    <mergeCell ref="B31:C31"/>
    <mergeCell ref="B32:C32"/>
    <mergeCell ref="B33:C33"/>
    <mergeCell ref="B30:C30"/>
    <mergeCell ref="B56:C56"/>
    <mergeCell ref="B57:C57"/>
    <mergeCell ref="B44:C46"/>
    <mergeCell ref="B48:C48"/>
    <mergeCell ref="B49:C49"/>
    <mergeCell ref="B50:C50"/>
    <mergeCell ref="B51:C51"/>
    <mergeCell ref="B52:C52"/>
    <mergeCell ref="B53:C53"/>
    <mergeCell ref="B42:C42"/>
    <mergeCell ref="B34:C34"/>
    <mergeCell ref="B35:C35"/>
    <mergeCell ref="B36:C36"/>
    <mergeCell ref="B55:C55"/>
    <mergeCell ref="B54:C54"/>
    <mergeCell ref="B37:C37"/>
    <mergeCell ref="B38:C38"/>
    <mergeCell ref="B39:C39"/>
  </mergeCells>
  <conditionalFormatting sqref="E14">
    <cfRule type="cellIs" dxfId="19" priority="1" operator="equal">
      <formula>"Enter reporting period year ending (e.g. for 2017-2018 enter 2018)"</formula>
    </cfRule>
    <cfRule type="cellIs" dxfId="18" priority="2" operator="equal">
      <formula>"Enter reporting period year ending( e.g. for 2015/16 enter 2016"</formula>
    </cfRule>
    <cfRule type="cellIs" dxfId="17" priority="8" operator="equal">
      <formula>"This calculator is not suitable for earlier reporting periods"</formula>
    </cfRule>
    <cfRule type="cellIs" dxfId="16" priority="9" operator="equal">
      <formula>"Please enter required information"</formula>
    </cfRule>
  </conditionalFormatting>
  <conditionalFormatting sqref="E15">
    <cfRule type="cellIs" dxfId="15" priority="16" operator="equal">
      <formula>"Please select either method 2 or 3"</formula>
    </cfRule>
  </conditionalFormatting>
  <conditionalFormatting sqref="E16 E26">
    <cfRule type="cellIs" dxfId="14" priority="15" operator="equal">
      <formula>"Please enter required information either on this row or the row below"</formula>
    </cfRule>
  </conditionalFormatting>
  <conditionalFormatting sqref="E17 E27">
    <cfRule type="cellIs" dxfId="13" priority="14" operator="equal">
      <formula>"Please enter required information either on this row or the row above"</formula>
    </cfRule>
  </conditionalFormatting>
  <conditionalFormatting sqref="E18">
    <cfRule type="cellIs" dxfId="12" priority="7" operator="equal">
      <formula>"Please remove one of the numbers from the above cells"</formula>
    </cfRule>
  </conditionalFormatting>
  <conditionalFormatting sqref="E19:E20 E23">
    <cfRule type="cellIs" dxfId="11" priority="11" operator="equal">
      <formula>"Input VSpslz &amp; conversion factor or directly input CODpslz"</formula>
    </cfRule>
  </conditionalFormatting>
  <conditionalFormatting sqref="E19:E20">
    <cfRule type="cellIs" dxfId="10" priority="6" operator="equal">
      <formula>"Please remove entered value"</formula>
    </cfRule>
  </conditionalFormatting>
  <conditionalFormatting sqref="E20">
    <cfRule type="cellIs" dxfId="9" priority="5" operator="equal">
      <formula>"Input VSwaslz &amp; conversion factor or directly input CODwaslz"</formula>
    </cfRule>
  </conditionalFormatting>
  <conditionalFormatting sqref="E24">
    <cfRule type="cellIs" dxfId="8" priority="10" operator="equal">
      <formula>"Input VSwaslz &amp; conversion factor or directly input CODwaslz"</formula>
    </cfRule>
  </conditionalFormatting>
  <conditionalFormatting sqref="E28">
    <cfRule type="cellIs" dxfId="7" priority="4" operator="equal">
      <formula>"Please remove one of the numbers from the above cells"</formula>
    </cfRule>
  </conditionalFormatting>
  <conditionalFormatting sqref="E29:E31 E34:E36">
    <cfRule type="cellIs" dxfId="6" priority="13" operator="equal">
      <formula>"Please enter required information"</formula>
    </cfRule>
  </conditionalFormatting>
  <conditionalFormatting sqref="E29:E31">
    <cfRule type="cellIs" dxfId="5" priority="3" operator="equal">
      <formula>"CODtrlz + CODtroz should be &lt; CODslz"</formula>
    </cfRule>
  </conditionalFormatting>
  <conditionalFormatting sqref="E32:E33">
    <cfRule type="cellIs" dxfId="4" priority="12" operator="equal">
      <formula>"Select from drop-down list or enter another numerical value"</formula>
    </cfRule>
  </conditionalFormatting>
  <dataValidations count="7">
    <dataValidation operator="greaterThanOrEqual" allowBlank="1" showInputMessage="1" showErrorMessage="1" error="Input must be a positive numerical value" sqref="D18 D28" xr:uid="{00000000-0002-0000-0700-000000000000}"/>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14" xr:uid="{00000000-0002-0000-0700-000001000000}">
      <formula1>2016</formula1>
    </dataValidation>
    <dataValidation showInputMessage="1" showErrorMessage="1" error="Select from dropdown list" sqref="D21:D22" xr:uid="{00000000-0002-0000-0700-000002000000}"/>
    <dataValidation type="list" allowBlank="1" showInputMessage="1" showErrorMessage="1" errorTitle="NOT VALID" error="Method must be entered as a whole number. Method 2 or 3 only available." sqref="D15" xr:uid="{00000000-0002-0000-0700-000003000000}">
      <formula1>"2,3"</formula1>
    </dataValidation>
    <dataValidation allowBlank="1" showInputMessage="1" showErrorMessage="1" error="Input must be a positive numerical value" sqref="D29:D31" xr:uid="{00000000-0002-0000-0700-000004000000}"/>
    <dataValidation type="list" allowBlank="1" showInputMessage="1" error="Select from dropdown list" sqref="D32:D33" xr:uid="{00000000-0002-0000-0700-000005000000}">
      <formula1>IPCC_default_treatment_types</formula1>
    </dataValidation>
    <dataValidation type="decimal" operator="greaterThanOrEqual" allowBlank="1" showInputMessage="1" showErrorMessage="1" error="Input must be a positive numerical value" sqref="D34:D36 D19:D20 D16 D23:D24" xr:uid="{00000000-0002-0000-0700-000006000000}">
      <formula1>0</formula1>
    </dataValidation>
  </dataValidations>
  <pageMargins left="0.70866141732283472" right="0.70866141732283472" top="0.74803149606299213" bottom="0.74803149606299213" header="0.31496062992125984" footer="0.31496062992125984"/>
  <pageSetup paperSize="12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pageSetUpPr fitToPage="1"/>
  </sheetPr>
  <dimension ref="A1:V266"/>
  <sheetViews>
    <sheetView topLeftCell="A188" zoomScaleNormal="100" workbookViewId="0">
      <selection activeCell="G259" sqref="G259"/>
    </sheetView>
  </sheetViews>
  <sheetFormatPr defaultColWidth="0" defaultRowHeight="14.5" x14ac:dyDescent="0.35"/>
  <cols>
    <col min="1" max="6" width="9.08984375" style="68" customWidth="1"/>
    <col min="7" max="11" width="15.54296875" style="68" customWidth="1"/>
    <col min="12" max="12" width="12.453125" style="68" customWidth="1"/>
    <col min="13" max="13" width="11" style="68" customWidth="1"/>
    <col min="14" max="18" width="9.08984375" style="68" customWidth="1"/>
    <col min="19" max="21" width="10.54296875" style="68" customWidth="1"/>
    <col min="22" max="22" width="10.54296875" style="68" hidden="1" customWidth="1"/>
    <col min="23" max="16384" width="0" style="68" hidden="1"/>
  </cols>
  <sheetData>
    <row r="1" spans="1:21" ht="15" thickBot="1" x14ac:dyDescent="0.4">
      <c r="A1" s="180"/>
      <c r="B1" s="180"/>
      <c r="C1" s="180"/>
      <c r="D1" s="180"/>
      <c r="E1" s="180"/>
      <c r="F1" s="180"/>
      <c r="G1" s="180"/>
      <c r="H1" s="180"/>
      <c r="I1" s="180"/>
      <c r="J1" s="180"/>
      <c r="K1" s="180"/>
      <c r="L1" s="180"/>
      <c r="M1" s="180"/>
      <c r="N1" s="180"/>
      <c r="O1" s="180"/>
      <c r="P1" s="180"/>
      <c r="Q1" s="180"/>
      <c r="R1" s="180"/>
      <c r="S1" s="180"/>
      <c r="T1" s="180"/>
      <c r="U1" s="180"/>
    </row>
    <row r="2" spans="1:21" ht="30.15" customHeight="1" x14ac:dyDescent="0.35">
      <c r="A2" s="180"/>
      <c r="B2" s="891" t="s">
        <v>145</v>
      </c>
      <c r="C2" s="892"/>
      <c r="D2" s="892"/>
      <c r="E2" s="892"/>
      <c r="F2" s="892"/>
      <c r="G2" s="892"/>
      <c r="H2" s="892"/>
      <c r="I2" s="892"/>
      <c r="J2" s="892"/>
      <c r="K2" s="892"/>
      <c r="L2" s="893"/>
      <c r="M2" s="180"/>
      <c r="N2" s="180"/>
      <c r="O2" s="180"/>
      <c r="P2" s="180"/>
      <c r="Q2" s="180"/>
      <c r="R2" s="180"/>
      <c r="S2" s="180"/>
      <c r="T2" s="180"/>
      <c r="U2" s="180"/>
    </row>
    <row r="3" spans="1:21" x14ac:dyDescent="0.35">
      <c r="A3" s="180"/>
      <c r="B3" s="175">
        <v>1</v>
      </c>
      <c r="C3" s="896" t="str">
        <f>par!$D$34</f>
        <v>Complete worksheet D&amp;C plant 1 or D&amp;C plant 2015</v>
      </c>
      <c r="D3" s="896"/>
      <c r="E3" s="896"/>
      <c r="F3" s="896"/>
      <c r="G3" s="896"/>
      <c r="H3" s="896"/>
      <c r="I3" s="896"/>
      <c r="J3" s="896"/>
      <c r="K3" s="896"/>
      <c r="L3" s="897"/>
      <c r="M3" s="209"/>
      <c r="N3" s="180"/>
      <c r="O3" s="180"/>
      <c r="P3" s="180"/>
      <c r="Q3" s="180"/>
      <c r="R3" s="180"/>
      <c r="S3" s="180"/>
      <c r="T3" s="180"/>
      <c r="U3" s="180"/>
    </row>
    <row r="4" spans="1:21" x14ac:dyDescent="0.35">
      <c r="A4" s="180"/>
      <c r="B4" s="176">
        <v>2</v>
      </c>
      <c r="C4" s="177" t="s">
        <v>146</v>
      </c>
      <c r="D4" s="179"/>
      <c r="E4" s="894" t="s">
        <v>147</v>
      </c>
      <c r="F4" s="894"/>
      <c r="G4" s="894"/>
      <c r="H4" s="894"/>
      <c r="I4" s="894"/>
      <c r="J4" s="894"/>
      <c r="K4" s="894"/>
      <c r="L4" s="895"/>
      <c r="M4" s="210"/>
      <c r="N4" s="180"/>
      <c r="O4" s="180"/>
      <c r="P4" s="180"/>
      <c r="Q4" s="180"/>
      <c r="R4" s="180"/>
      <c r="S4" s="180"/>
      <c r="T4" s="180"/>
      <c r="U4" s="180"/>
    </row>
    <row r="5" spans="1:21" ht="30.15" customHeight="1" x14ac:dyDescent="0.35">
      <c r="A5" s="180"/>
      <c r="B5" s="175">
        <v>3</v>
      </c>
      <c r="C5" s="904" t="s">
        <v>148</v>
      </c>
      <c r="D5" s="905"/>
      <c r="E5" s="905"/>
      <c r="F5" s="905"/>
      <c r="G5" s="905"/>
      <c r="H5" s="905"/>
      <c r="I5" s="905"/>
      <c r="J5" s="905"/>
      <c r="K5" s="905"/>
      <c r="L5" s="906"/>
      <c r="M5" s="185"/>
      <c r="N5" s="180"/>
      <c r="O5" s="180"/>
      <c r="P5" s="180"/>
      <c r="Q5" s="180"/>
      <c r="R5" s="180"/>
      <c r="S5" s="180"/>
      <c r="T5" s="180"/>
      <c r="U5" s="180"/>
    </row>
    <row r="6" spans="1:21" ht="30.15" customHeight="1" thickBot="1" x14ac:dyDescent="0.4">
      <c r="A6" s="180"/>
      <c r="B6" s="178">
        <v>4</v>
      </c>
      <c r="C6" s="901" t="s">
        <v>149</v>
      </c>
      <c r="D6" s="902"/>
      <c r="E6" s="902"/>
      <c r="F6" s="902"/>
      <c r="G6" s="902"/>
      <c r="H6" s="902"/>
      <c r="I6" s="902"/>
      <c r="J6" s="902"/>
      <c r="K6" s="902"/>
      <c r="L6" s="903"/>
      <c r="M6" s="204"/>
      <c r="N6" s="180"/>
      <c r="O6" s="180"/>
      <c r="P6" s="180"/>
      <c r="Q6" s="180"/>
      <c r="R6" s="180"/>
      <c r="S6" s="180"/>
      <c r="T6" s="180"/>
      <c r="U6" s="180"/>
    </row>
    <row r="7" spans="1:21" x14ac:dyDescent="0.35">
      <c r="A7" s="180"/>
      <c r="B7" s="204"/>
      <c r="C7" s="204"/>
      <c r="D7" s="204"/>
      <c r="E7" s="204"/>
      <c r="F7" s="204"/>
      <c r="G7" s="204"/>
      <c r="H7" s="204"/>
      <c r="I7" s="204"/>
      <c r="J7" s="204"/>
      <c r="K7" s="204"/>
      <c r="L7" s="204"/>
      <c r="M7" s="180"/>
      <c r="N7" s="180"/>
      <c r="O7" s="180"/>
      <c r="P7" s="180"/>
      <c r="Q7" s="180"/>
      <c r="R7" s="180"/>
      <c r="S7" s="180"/>
      <c r="T7" s="180"/>
      <c r="U7" s="180"/>
    </row>
    <row r="8" spans="1:21" ht="21" x14ac:dyDescent="0.35">
      <c r="A8" s="180"/>
      <c r="B8" s="180"/>
      <c r="C8" s="205"/>
      <c r="D8" s="205"/>
      <c r="E8" s="180"/>
      <c r="F8" s="180"/>
      <c r="G8" s="206" t="s">
        <v>150</v>
      </c>
      <c r="H8" s="180"/>
      <c r="I8" s="180"/>
      <c r="J8" s="180"/>
      <c r="K8" s="180"/>
      <c r="L8" s="180"/>
      <c r="M8" s="180"/>
      <c r="N8" s="180"/>
      <c r="O8" s="180"/>
      <c r="P8" s="180"/>
      <c r="Q8" s="180"/>
      <c r="R8" s="180"/>
      <c r="S8" s="180"/>
      <c r="T8" s="180"/>
      <c r="U8" s="180"/>
    </row>
    <row r="9" spans="1:21" x14ac:dyDescent="0.35">
      <c r="A9" s="180"/>
      <c r="B9" s="182"/>
      <c r="C9" s="205"/>
      <c r="D9" s="205"/>
      <c r="E9" s="180"/>
      <c r="F9" s="180"/>
      <c r="G9" s="180"/>
      <c r="H9" s="180"/>
      <c r="I9" s="180"/>
      <c r="J9" s="180"/>
      <c r="K9" s="180"/>
      <c r="L9" s="180"/>
      <c r="M9" s="180"/>
      <c r="N9" s="180"/>
      <c r="O9" s="180"/>
      <c r="P9" s="180"/>
      <c r="Q9" s="180"/>
      <c r="R9" s="180"/>
      <c r="S9" s="180"/>
      <c r="T9" s="180"/>
      <c r="U9" s="180"/>
    </row>
    <row r="10" spans="1:21" x14ac:dyDescent="0.35">
      <c r="A10" s="180"/>
      <c r="B10" s="180"/>
      <c r="C10" s="180"/>
      <c r="D10" s="180"/>
      <c r="E10" s="180"/>
      <c r="F10" s="180"/>
      <c r="G10" s="269" t="s">
        <v>151</v>
      </c>
      <c r="H10" s="180"/>
      <c r="I10" s="180"/>
      <c r="J10" s="180"/>
      <c r="K10" s="180"/>
      <c r="L10" s="180"/>
      <c r="M10" s="180"/>
      <c r="N10" s="180"/>
      <c r="O10" s="180"/>
      <c r="P10" s="180"/>
      <c r="Q10" s="180"/>
      <c r="R10" s="180"/>
      <c r="S10" s="180"/>
      <c r="T10" s="180"/>
      <c r="U10" s="180"/>
    </row>
    <row r="11" spans="1:21" x14ac:dyDescent="0.35">
      <c r="A11" s="180"/>
      <c r="B11" s="182"/>
      <c r="C11" s="180"/>
      <c r="D11" s="180"/>
      <c r="E11" s="180"/>
      <c r="F11" s="180"/>
      <c r="G11" s="180"/>
      <c r="H11" s="180"/>
      <c r="I11" s="180"/>
      <c r="J11" s="180"/>
      <c r="K11" s="180"/>
      <c r="L11" s="180"/>
      <c r="M11" s="180"/>
      <c r="N11" s="180"/>
      <c r="O11" s="180"/>
      <c r="P11" s="180"/>
      <c r="Q11" s="180"/>
      <c r="R11" s="180"/>
      <c r="S11" s="180"/>
      <c r="T11" s="180"/>
      <c r="U11" s="180"/>
    </row>
    <row r="12" spans="1:21" x14ac:dyDescent="0.35">
      <c r="A12" s="180"/>
      <c r="B12" s="182"/>
      <c r="C12" s="180"/>
      <c r="D12" s="180"/>
      <c r="E12" s="180"/>
      <c r="F12" s="180"/>
      <c r="G12" s="180"/>
      <c r="H12" s="180"/>
      <c r="I12" s="180"/>
      <c r="J12" s="180"/>
      <c r="K12" s="180"/>
      <c r="L12" s="180"/>
      <c r="M12" s="180"/>
      <c r="N12" s="180"/>
      <c r="O12" s="180"/>
      <c r="P12" s="180"/>
      <c r="Q12" s="180"/>
      <c r="R12" s="180"/>
      <c r="S12" s="180"/>
      <c r="T12" s="180"/>
      <c r="U12" s="180"/>
    </row>
    <row r="13" spans="1:21" s="70" customFormat="1" x14ac:dyDescent="0.35">
      <c r="A13" s="207"/>
      <c r="B13" s="208"/>
      <c r="C13" s="207"/>
      <c r="D13" s="207"/>
      <c r="E13" s="207"/>
      <c r="F13" s="207"/>
      <c r="G13" s="207"/>
      <c r="H13" s="207"/>
      <c r="I13" s="207"/>
      <c r="J13" s="207"/>
      <c r="K13" s="207"/>
      <c r="L13" s="207"/>
      <c r="M13" s="207"/>
      <c r="N13" s="207"/>
      <c r="O13" s="207"/>
      <c r="P13" s="207"/>
      <c r="Q13" s="207"/>
      <c r="R13" s="207"/>
      <c r="S13" s="207"/>
      <c r="T13" s="207"/>
      <c r="U13" s="207"/>
    </row>
    <row r="14" spans="1:21" x14ac:dyDescent="0.35">
      <c r="A14" s="180"/>
      <c r="B14" s="180"/>
      <c r="C14" s="180"/>
      <c r="D14" s="180"/>
      <c r="E14" s="180"/>
      <c r="F14" s="180"/>
      <c r="G14" s="180"/>
      <c r="H14" s="180"/>
      <c r="I14" s="180"/>
      <c r="J14" s="180"/>
      <c r="K14" s="180"/>
      <c r="L14" s="180"/>
      <c r="M14" s="180"/>
      <c r="N14" s="180"/>
      <c r="O14" s="180"/>
      <c r="P14" s="180"/>
      <c r="Q14" s="180"/>
      <c r="R14" s="180"/>
      <c r="S14" s="180"/>
      <c r="T14" s="180"/>
      <c r="U14" s="180"/>
    </row>
    <row r="15" spans="1:21" x14ac:dyDescent="0.35">
      <c r="A15" s="180"/>
      <c r="B15" s="180"/>
      <c r="C15" s="180"/>
      <c r="D15" s="180"/>
      <c r="E15" s="180"/>
      <c r="F15" s="180"/>
      <c r="G15" s="180"/>
      <c r="H15" s="180"/>
      <c r="I15" s="180"/>
      <c r="J15" s="180"/>
      <c r="K15" s="180"/>
      <c r="L15" s="180"/>
      <c r="M15" s="180"/>
      <c r="N15" s="180"/>
      <c r="O15" s="180"/>
      <c r="P15" s="180"/>
      <c r="Q15" s="180"/>
      <c r="R15" s="180"/>
      <c r="S15" s="180"/>
      <c r="T15" s="180"/>
      <c r="U15" s="180"/>
    </row>
    <row r="16" spans="1:21" x14ac:dyDescent="0.35">
      <c r="A16" s="180"/>
      <c r="B16" s="180"/>
      <c r="C16" s="180"/>
      <c r="D16" s="180"/>
      <c r="E16" s="180"/>
      <c r="F16" s="180"/>
      <c r="G16" s="180"/>
      <c r="H16" s="180"/>
      <c r="I16" s="180"/>
      <c r="J16" s="180"/>
      <c r="K16" s="180"/>
      <c r="L16" s="180"/>
      <c r="M16" s="180"/>
      <c r="N16" s="180"/>
      <c r="O16" s="180"/>
      <c r="P16" s="180"/>
      <c r="Q16" s="180"/>
      <c r="R16" s="180"/>
      <c r="S16" s="180"/>
      <c r="T16" s="180"/>
      <c r="U16" s="180"/>
    </row>
    <row r="17" spans="1:21" x14ac:dyDescent="0.35">
      <c r="A17" s="180"/>
      <c r="B17" s="180"/>
      <c r="C17" s="180"/>
      <c r="D17" s="180"/>
      <c r="E17" s="180"/>
      <c r="F17" s="180"/>
      <c r="G17" s="180"/>
      <c r="H17" s="180"/>
      <c r="I17" s="180"/>
      <c r="J17" s="180"/>
      <c r="K17" s="180"/>
      <c r="L17" s="180"/>
      <c r="M17" s="180"/>
      <c r="N17" s="180"/>
      <c r="O17" s="180"/>
      <c r="P17" s="180"/>
      <c r="Q17" s="180"/>
      <c r="R17" s="180"/>
      <c r="S17" s="180"/>
      <c r="T17" s="180"/>
      <c r="U17" s="180"/>
    </row>
    <row r="18" spans="1:21" x14ac:dyDescent="0.35">
      <c r="A18" s="180"/>
      <c r="B18" s="180"/>
      <c r="C18" s="180"/>
      <c r="D18" s="180"/>
      <c r="E18" s="180"/>
      <c r="F18" s="180"/>
      <c r="G18" s="180"/>
      <c r="H18" s="180"/>
      <c r="I18" s="180"/>
      <c r="J18" s="180"/>
      <c r="K18" s="180"/>
      <c r="L18" s="180"/>
      <c r="M18" s="180"/>
      <c r="N18" s="180"/>
      <c r="O18" s="180"/>
      <c r="P18" s="180"/>
      <c r="Q18" s="180"/>
      <c r="R18" s="180"/>
      <c r="S18" s="180"/>
      <c r="T18" s="180"/>
      <c r="U18" s="180"/>
    </row>
    <row r="19" spans="1:21" x14ac:dyDescent="0.35">
      <c r="A19" s="180"/>
      <c r="B19" s="180"/>
      <c r="C19" s="180"/>
      <c r="D19" s="180"/>
      <c r="E19" s="180"/>
      <c r="F19" s="180"/>
      <c r="G19" s="180"/>
      <c r="H19" s="180"/>
      <c r="I19" s="180"/>
      <c r="J19" s="180"/>
      <c r="K19" s="180"/>
      <c r="L19" s="180"/>
      <c r="M19" s="180"/>
      <c r="N19" s="180"/>
      <c r="O19" s="180"/>
      <c r="P19" s="180"/>
      <c r="Q19" s="180"/>
      <c r="R19" s="180"/>
      <c r="S19" s="180"/>
      <c r="T19" s="180"/>
      <c r="U19" s="180"/>
    </row>
    <row r="20" spans="1:21" x14ac:dyDescent="0.35">
      <c r="A20" s="180"/>
      <c r="B20" s="180"/>
      <c r="C20" s="180"/>
      <c r="D20" s="180"/>
      <c r="E20" s="180"/>
      <c r="F20" s="180"/>
      <c r="G20" s="180"/>
      <c r="H20" s="180"/>
      <c r="I20" s="180"/>
      <c r="J20" s="180"/>
      <c r="K20" s="180"/>
      <c r="L20" s="180"/>
      <c r="M20" s="180"/>
      <c r="N20" s="180"/>
      <c r="O20" s="180"/>
      <c r="P20" s="180"/>
      <c r="Q20" s="180"/>
      <c r="R20" s="180"/>
      <c r="S20" s="180"/>
      <c r="T20" s="180"/>
      <c r="U20" s="180"/>
    </row>
    <row r="21" spans="1:21" x14ac:dyDescent="0.35">
      <c r="A21" s="180"/>
      <c r="B21" s="180"/>
      <c r="C21" s="180"/>
      <c r="D21" s="180"/>
      <c r="E21" s="180"/>
      <c r="F21" s="180"/>
      <c r="G21" s="180"/>
      <c r="H21" s="180"/>
      <c r="I21" s="180"/>
      <c r="J21" s="180"/>
      <c r="K21" s="180"/>
      <c r="L21" s="180"/>
      <c r="M21" s="180"/>
      <c r="N21" s="180"/>
      <c r="O21" s="180"/>
      <c r="P21" s="180"/>
      <c r="Q21" s="180"/>
      <c r="R21" s="180"/>
      <c r="S21" s="180"/>
      <c r="T21" s="180"/>
      <c r="U21" s="180"/>
    </row>
    <row r="22" spans="1:21" x14ac:dyDescent="0.35">
      <c r="A22" s="180"/>
      <c r="B22" s="180"/>
      <c r="C22" s="180"/>
      <c r="D22" s="180"/>
      <c r="E22" s="180"/>
      <c r="F22" s="180"/>
      <c r="G22" s="180"/>
      <c r="H22" s="180"/>
      <c r="I22" s="180"/>
      <c r="J22" s="180"/>
      <c r="K22" s="180"/>
      <c r="L22" s="180"/>
      <c r="M22" s="180"/>
      <c r="N22" s="180"/>
      <c r="O22" s="180"/>
      <c r="P22" s="180"/>
      <c r="Q22" s="180"/>
      <c r="R22" s="180"/>
      <c r="S22" s="180"/>
      <c r="T22" s="180"/>
      <c r="U22" s="180"/>
    </row>
    <row r="23" spans="1:21" x14ac:dyDescent="0.35">
      <c r="A23" s="180"/>
      <c r="B23" s="180"/>
      <c r="C23" s="180"/>
      <c r="D23" s="180"/>
      <c r="E23" s="180"/>
      <c r="F23" s="180"/>
      <c r="G23" s="180"/>
      <c r="H23" s="180"/>
      <c r="I23" s="180"/>
      <c r="J23" s="180"/>
      <c r="K23" s="180"/>
      <c r="L23" s="180"/>
      <c r="M23" s="180"/>
      <c r="N23" s="180"/>
      <c r="O23" s="180"/>
      <c r="P23" s="180"/>
      <c r="Q23" s="180"/>
      <c r="R23" s="180"/>
      <c r="S23" s="180"/>
      <c r="T23" s="180"/>
      <c r="U23" s="180"/>
    </row>
    <row r="24" spans="1:21" x14ac:dyDescent="0.35">
      <c r="A24" s="180"/>
      <c r="B24" s="180"/>
      <c r="C24" s="180"/>
      <c r="D24" s="180"/>
      <c r="E24" s="180"/>
      <c r="F24" s="180"/>
      <c r="G24" s="180"/>
      <c r="H24" s="180"/>
      <c r="I24" s="180"/>
      <c r="J24" s="180"/>
      <c r="K24" s="180"/>
      <c r="L24" s="180"/>
      <c r="M24" s="180"/>
      <c r="N24" s="180"/>
      <c r="O24" s="180"/>
      <c r="P24" s="180"/>
      <c r="Q24" s="180"/>
      <c r="R24" s="180"/>
      <c r="S24" s="180"/>
      <c r="T24" s="180"/>
      <c r="U24" s="180"/>
    </row>
    <row r="25" spans="1:21" x14ac:dyDescent="0.35">
      <c r="A25" s="180"/>
      <c r="B25" s="180"/>
      <c r="C25" s="180"/>
      <c r="D25" s="180"/>
      <c r="E25" s="180"/>
      <c r="F25" s="180"/>
      <c r="G25" s="180"/>
      <c r="H25" s="180"/>
      <c r="I25" s="180"/>
      <c r="J25" s="180"/>
      <c r="K25" s="180"/>
      <c r="L25" s="180"/>
      <c r="M25" s="180"/>
      <c r="N25" s="180"/>
      <c r="O25" s="180"/>
      <c r="P25" s="180"/>
      <c r="Q25" s="180"/>
      <c r="R25" s="180"/>
      <c r="S25" s="180"/>
      <c r="T25" s="180"/>
      <c r="U25" s="180"/>
    </row>
    <row r="26" spans="1:21" x14ac:dyDescent="0.35">
      <c r="A26" s="180"/>
      <c r="B26" s="180"/>
      <c r="C26" s="180"/>
      <c r="D26" s="180"/>
      <c r="E26" s="180"/>
      <c r="F26" s="180"/>
      <c r="G26" s="180"/>
      <c r="H26" s="180"/>
      <c r="I26" s="180"/>
      <c r="J26" s="180"/>
      <c r="K26" s="180"/>
      <c r="L26" s="180"/>
      <c r="M26" s="180"/>
      <c r="N26" s="180"/>
      <c r="O26" s="180"/>
      <c r="P26" s="180"/>
      <c r="Q26" s="180"/>
      <c r="R26" s="180"/>
      <c r="S26" s="180"/>
      <c r="T26" s="180"/>
      <c r="U26" s="180"/>
    </row>
    <row r="27" spans="1:21" x14ac:dyDescent="0.35">
      <c r="A27" s="180"/>
      <c r="B27" s="180"/>
      <c r="C27" s="180"/>
      <c r="D27" s="180"/>
      <c r="E27" s="180"/>
      <c r="F27" s="180"/>
      <c r="G27" s="180"/>
      <c r="H27" s="180"/>
      <c r="I27" s="180"/>
      <c r="J27" s="180"/>
      <c r="K27" s="180"/>
      <c r="L27" s="180"/>
      <c r="M27" s="180"/>
      <c r="N27" s="180"/>
      <c r="O27" s="180"/>
      <c r="P27" s="180"/>
      <c r="Q27" s="180"/>
      <c r="R27" s="180"/>
      <c r="S27" s="180"/>
      <c r="T27" s="180"/>
      <c r="U27" s="180"/>
    </row>
    <row r="28" spans="1:21" x14ac:dyDescent="0.35">
      <c r="A28" s="180"/>
      <c r="B28" s="180"/>
      <c r="C28" s="180"/>
      <c r="D28" s="180"/>
      <c r="E28" s="180"/>
      <c r="F28" s="180"/>
      <c r="G28" s="180"/>
      <c r="H28" s="180"/>
      <c r="I28" s="180"/>
      <c r="J28" s="180"/>
      <c r="K28" s="180"/>
      <c r="L28" s="180"/>
      <c r="M28" s="180"/>
      <c r="N28" s="180"/>
      <c r="O28" s="180"/>
      <c r="P28" s="180"/>
      <c r="Q28" s="180"/>
      <c r="R28" s="180"/>
      <c r="S28" s="180"/>
      <c r="T28" s="180"/>
      <c r="U28" s="180"/>
    </row>
    <row r="29" spans="1:21" x14ac:dyDescent="0.35">
      <c r="A29" s="180"/>
      <c r="B29" s="180"/>
      <c r="C29" s="180"/>
      <c r="D29" s="180"/>
      <c r="E29" s="180"/>
      <c r="F29" s="180"/>
      <c r="G29" s="180"/>
      <c r="H29" s="180"/>
      <c r="I29" s="180"/>
      <c r="J29" s="180"/>
      <c r="K29" s="180"/>
      <c r="L29" s="180"/>
      <c r="M29" s="180"/>
      <c r="N29" s="180"/>
      <c r="O29" s="180"/>
      <c r="P29" s="180"/>
      <c r="Q29" s="180"/>
      <c r="R29" s="180"/>
      <c r="S29" s="180"/>
      <c r="T29" s="180"/>
      <c r="U29" s="180"/>
    </row>
    <row r="30" spans="1:21" x14ac:dyDescent="0.35">
      <c r="A30" s="180"/>
      <c r="B30" s="180"/>
      <c r="C30" s="180"/>
      <c r="D30" s="180"/>
      <c r="E30" s="180"/>
      <c r="F30" s="180"/>
      <c r="G30" s="180"/>
      <c r="H30" s="180"/>
      <c r="I30" s="180"/>
      <c r="J30" s="180"/>
      <c r="K30" s="180"/>
      <c r="L30" s="180"/>
      <c r="M30" s="180"/>
      <c r="N30" s="180"/>
      <c r="O30" s="180"/>
      <c r="P30" s="180"/>
      <c r="Q30" s="180"/>
      <c r="R30" s="180"/>
      <c r="S30" s="180"/>
      <c r="T30" s="180"/>
      <c r="U30" s="180"/>
    </row>
    <row r="31" spans="1:21" x14ac:dyDescent="0.35">
      <c r="A31" s="180"/>
      <c r="B31" s="180"/>
      <c r="C31" s="180"/>
      <c r="D31" s="180"/>
      <c r="E31" s="180"/>
      <c r="F31" s="180"/>
      <c r="G31" s="180"/>
      <c r="H31" s="180"/>
      <c r="I31" s="180"/>
      <c r="J31" s="180"/>
      <c r="K31" s="180"/>
      <c r="L31" s="180"/>
      <c r="M31" s="180"/>
      <c r="N31" s="180"/>
      <c r="O31" s="180"/>
      <c r="P31" s="180"/>
      <c r="Q31" s="180"/>
      <c r="R31" s="180"/>
      <c r="S31" s="180"/>
      <c r="T31" s="180"/>
      <c r="U31" s="180"/>
    </row>
    <row r="32" spans="1:21" x14ac:dyDescent="0.35">
      <c r="A32" s="180"/>
      <c r="B32" s="180"/>
      <c r="C32" s="180"/>
      <c r="D32" s="180"/>
      <c r="E32" s="180"/>
      <c r="F32" s="180"/>
      <c r="G32" s="180"/>
      <c r="H32" s="180"/>
      <c r="I32" s="180"/>
      <c r="J32" s="180"/>
      <c r="K32" s="180"/>
      <c r="L32" s="180"/>
      <c r="M32" s="180"/>
      <c r="N32" s="180"/>
      <c r="O32" s="180"/>
      <c r="P32" s="180"/>
      <c r="Q32" s="180"/>
      <c r="R32" s="180"/>
      <c r="S32" s="180"/>
      <c r="T32" s="180"/>
      <c r="U32" s="180"/>
    </row>
    <row r="33" spans="1:21" ht="15" thickBot="1" x14ac:dyDescent="0.4">
      <c r="A33" s="180"/>
      <c r="B33" s="180"/>
      <c r="C33" s="180"/>
      <c r="D33" s="180"/>
      <c r="E33" s="180"/>
      <c r="F33" s="180"/>
      <c r="G33" s="180"/>
      <c r="H33" s="180"/>
      <c r="I33" s="180"/>
      <c r="J33" s="180"/>
      <c r="K33" s="180"/>
      <c r="L33" s="180"/>
      <c r="M33" s="180"/>
      <c r="N33" s="180"/>
      <c r="O33" s="180"/>
      <c r="P33" s="180"/>
      <c r="Q33" s="180"/>
      <c r="R33" s="180"/>
      <c r="S33" s="180"/>
      <c r="T33" s="180"/>
      <c r="U33" s="180"/>
    </row>
    <row r="34" spans="1:21" ht="15.75" customHeight="1" thickBot="1" x14ac:dyDescent="0.4">
      <c r="A34" s="271"/>
      <c r="B34" s="898" t="s">
        <v>152</v>
      </c>
      <c r="C34" s="899"/>
      <c r="D34" s="899"/>
      <c r="E34" s="899"/>
      <c r="F34" s="899"/>
      <c r="G34" s="899"/>
      <c r="H34" s="899"/>
      <c r="I34" s="899"/>
      <c r="J34" s="900"/>
      <c r="K34" s="192"/>
      <c r="L34" s="180"/>
      <c r="M34" s="180"/>
      <c r="N34" s="180"/>
      <c r="O34" s="180"/>
      <c r="P34" s="180"/>
      <c r="Q34" s="180"/>
      <c r="R34" s="180"/>
      <c r="S34" s="180"/>
      <c r="T34" s="180"/>
      <c r="U34" s="180"/>
    </row>
    <row r="35" spans="1:21" x14ac:dyDescent="0.35">
      <c r="A35" s="180"/>
      <c r="B35" s="180"/>
      <c r="C35" s="180"/>
      <c r="D35" s="180"/>
      <c r="E35" s="180"/>
      <c r="F35" s="180"/>
      <c r="G35" s="180"/>
      <c r="H35" s="180"/>
      <c r="I35" s="180"/>
      <c r="J35" s="180"/>
      <c r="K35" s="180"/>
      <c r="L35" s="180"/>
      <c r="M35" s="180"/>
      <c r="N35" s="180"/>
      <c r="O35" s="180"/>
      <c r="P35" s="180"/>
      <c r="Q35" s="180"/>
      <c r="R35" s="180"/>
      <c r="S35" s="180"/>
      <c r="T35" s="180"/>
      <c r="U35" s="180"/>
    </row>
    <row r="36" spans="1:21" x14ac:dyDescent="0.35">
      <c r="A36" s="180"/>
      <c r="B36" s="180"/>
      <c r="C36" s="180"/>
      <c r="D36" s="180"/>
      <c r="E36" s="180"/>
      <c r="F36" s="180"/>
      <c r="G36" s="180"/>
      <c r="H36" s="180"/>
      <c r="I36" s="180"/>
      <c r="J36" s="180"/>
      <c r="K36" s="180"/>
      <c r="L36" s="180"/>
      <c r="M36" s="180"/>
      <c r="N36" s="180"/>
      <c r="O36" s="180"/>
      <c r="P36" s="180"/>
      <c r="Q36" s="180"/>
      <c r="R36" s="180"/>
      <c r="S36" s="180"/>
      <c r="T36" s="180"/>
      <c r="U36" s="180"/>
    </row>
    <row r="37" spans="1:21" x14ac:dyDescent="0.35">
      <c r="A37" s="180"/>
      <c r="B37" s="180"/>
      <c r="C37" s="180"/>
      <c r="D37" s="180"/>
      <c r="E37" s="180"/>
      <c r="F37" s="180"/>
      <c r="G37" s="180"/>
      <c r="H37" s="180"/>
      <c r="I37" s="180"/>
      <c r="J37" s="180"/>
      <c r="K37" s="180"/>
      <c r="L37" s="180"/>
      <c r="M37" s="180"/>
      <c r="N37" s="180"/>
      <c r="O37" s="180"/>
      <c r="P37" s="180"/>
      <c r="Q37" s="180"/>
      <c r="R37" s="180"/>
      <c r="S37" s="180"/>
      <c r="T37" s="180"/>
      <c r="U37" s="180"/>
    </row>
    <row r="38" spans="1:21" x14ac:dyDescent="0.35">
      <c r="A38" s="180"/>
      <c r="B38" s="180"/>
      <c r="C38" s="180"/>
      <c r="D38" s="180"/>
      <c r="E38" s="180"/>
      <c r="F38" s="180"/>
      <c r="G38" s="180"/>
      <c r="H38" s="180"/>
      <c r="I38" s="180"/>
      <c r="J38" s="180"/>
      <c r="K38" s="180"/>
      <c r="L38" s="180"/>
      <c r="M38" s="180"/>
      <c r="N38" s="180"/>
      <c r="O38" s="180"/>
      <c r="P38" s="180"/>
      <c r="Q38" s="180"/>
      <c r="R38" s="180"/>
      <c r="S38" s="180"/>
      <c r="T38" s="180"/>
      <c r="U38" s="180"/>
    </row>
    <row r="39" spans="1:21" x14ac:dyDescent="0.35">
      <c r="A39" s="180"/>
      <c r="B39" s="182"/>
      <c r="C39" s="180"/>
      <c r="D39" s="180"/>
      <c r="E39" s="180"/>
      <c r="F39" s="180"/>
      <c r="G39" s="180"/>
      <c r="H39" s="180"/>
      <c r="I39" s="180"/>
      <c r="J39" s="180"/>
      <c r="K39" s="180"/>
      <c r="L39" s="180"/>
      <c r="M39" s="180"/>
      <c r="N39" s="180"/>
      <c r="O39" s="180"/>
      <c r="P39" s="180"/>
      <c r="Q39" s="180"/>
      <c r="R39" s="180"/>
      <c r="S39" s="180"/>
      <c r="T39" s="180"/>
      <c r="U39" s="180"/>
    </row>
    <row r="40" spans="1:21" x14ac:dyDescent="0.35">
      <c r="A40" s="180"/>
      <c r="B40" s="180"/>
      <c r="C40" s="180"/>
      <c r="D40" s="180"/>
      <c r="E40" s="180"/>
      <c r="F40" s="180"/>
      <c r="G40" s="180"/>
      <c r="H40" s="180"/>
      <c r="I40" s="180"/>
      <c r="J40" s="180"/>
      <c r="K40" s="180"/>
      <c r="L40" s="180"/>
      <c r="M40" s="180"/>
      <c r="N40" s="180"/>
      <c r="O40" s="180"/>
      <c r="P40" s="180"/>
      <c r="Q40" s="180"/>
      <c r="R40" s="180"/>
      <c r="S40" s="180"/>
      <c r="T40" s="180"/>
      <c r="U40" s="180"/>
    </row>
    <row r="41" spans="1:21" x14ac:dyDescent="0.35">
      <c r="A41" s="180"/>
      <c r="B41" s="180"/>
      <c r="C41" s="180"/>
      <c r="D41" s="180"/>
      <c r="E41" s="180"/>
      <c r="F41" s="180"/>
      <c r="G41" s="180"/>
      <c r="H41" s="180"/>
      <c r="I41" s="180"/>
      <c r="J41" s="180"/>
      <c r="K41" s="180"/>
      <c r="L41" s="180"/>
      <c r="M41" s="180"/>
      <c r="N41" s="180"/>
      <c r="O41" s="180"/>
      <c r="P41" s="180"/>
      <c r="Q41" s="180"/>
      <c r="R41" s="180"/>
      <c r="S41" s="180"/>
      <c r="T41" s="180"/>
      <c r="U41" s="180"/>
    </row>
    <row r="42" spans="1:21" x14ac:dyDescent="0.35">
      <c r="A42" s="180"/>
      <c r="B42" s="180"/>
      <c r="C42" s="180"/>
      <c r="D42" s="180"/>
      <c r="E42" s="180"/>
      <c r="F42" s="180"/>
      <c r="G42" s="180"/>
      <c r="H42" s="180"/>
      <c r="I42" s="180"/>
      <c r="J42" s="180"/>
      <c r="K42" s="180"/>
      <c r="L42" s="180"/>
      <c r="M42" s="180"/>
      <c r="N42" s="180"/>
      <c r="O42" s="180"/>
      <c r="P42" s="180"/>
      <c r="Q42" s="180"/>
      <c r="R42" s="180"/>
      <c r="S42" s="180"/>
      <c r="T42" s="180"/>
      <c r="U42" s="180"/>
    </row>
    <row r="43" spans="1:21" x14ac:dyDescent="0.35">
      <c r="A43" s="180"/>
      <c r="B43" s="180"/>
      <c r="C43" s="180"/>
      <c r="D43" s="180"/>
      <c r="E43" s="180"/>
      <c r="F43" s="180"/>
      <c r="G43" s="180"/>
      <c r="H43" s="180"/>
      <c r="I43" s="180"/>
      <c r="J43" s="180"/>
      <c r="K43" s="180"/>
      <c r="L43" s="180"/>
      <c r="M43" s="180"/>
      <c r="N43" s="180"/>
      <c r="O43" s="180"/>
      <c r="P43" s="180"/>
      <c r="Q43" s="180"/>
      <c r="R43" s="180"/>
      <c r="S43" s="180"/>
      <c r="T43" s="180"/>
      <c r="U43" s="180"/>
    </row>
    <row r="44" spans="1:21" x14ac:dyDescent="0.35">
      <c r="A44" s="180"/>
      <c r="B44" s="180"/>
      <c r="C44" s="180"/>
      <c r="D44" s="180"/>
      <c r="E44" s="180"/>
      <c r="F44" s="180"/>
      <c r="G44" s="180"/>
      <c r="H44" s="180"/>
      <c r="I44" s="180"/>
      <c r="J44" s="180"/>
      <c r="K44" s="180"/>
      <c r="L44" s="180"/>
      <c r="M44" s="180"/>
      <c r="N44" s="180"/>
      <c r="O44" s="180"/>
      <c r="P44" s="180"/>
      <c r="Q44" s="180"/>
      <c r="R44" s="180"/>
      <c r="S44" s="180"/>
      <c r="T44" s="180"/>
      <c r="U44" s="180"/>
    </row>
    <row r="45" spans="1:21" x14ac:dyDescent="0.35">
      <c r="A45" s="180"/>
      <c r="B45" s="180"/>
      <c r="C45" s="180"/>
      <c r="D45" s="180"/>
      <c r="E45" s="180"/>
      <c r="F45" s="180"/>
      <c r="G45" s="180"/>
      <c r="H45" s="180"/>
      <c r="I45" s="180"/>
      <c r="J45" s="180"/>
      <c r="K45" s="180"/>
      <c r="L45" s="180"/>
      <c r="M45" s="180"/>
      <c r="N45" s="180"/>
      <c r="O45" s="180"/>
      <c r="P45" s="180"/>
      <c r="Q45" s="180"/>
      <c r="R45" s="180"/>
      <c r="S45" s="180"/>
      <c r="T45" s="180"/>
      <c r="U45" s="180"/>
    </row>
    <row r="46" spans="1:21" x14ac:dyDescent="0.35">
      <c r="A46" s="180"/>
      <c r="B46" s="180"/>
      <c r="C46" s="180"/>
      <c r="D46" s="180"/>
      <c r="E46" s="180"/>
      <c r="F46" s="180"/>
      <c r="G46" s="180"/>
      <c r="H46" s="180"/>
      <c r="I46" s="180"/>
      <c r="J46" s="180"/>
      <c r="K46" s="180"/>
      <c r="L46" s="180"/>
      <c r="M46" s="180"/>
      <c r="N46" s="180"/>
      <c r="O46" s="180"/>
      <c r="P46" s="180"/>
      <c r="Q46" s="180"/>
      <c r="R46" s="180"/>
      <c r="S46" s="180"/>
      <c r="T46" s="180"/>
      <c r="U46" s="180"/>
    </row>
    <row r="47" spans="1:21" x14ac:dyDescent="0.35">
      <c r="A47" s="180"/>
      <c r="B47" s="180"/>
      <c r="C47" s="180"/>
      <c r="D47" s="180"/>
      <c r="E47" s="180"/>
      <c r="F47" s="180"/>
      <c r="G47" s="180"/>
      <c r="H47" s="180"/>
      <c r="I47" s="180"/>
      <c r="J47" s="180"/>
      <c r="K47" s="180"/>
      <c r="L47" s="180"/>
      <c r="M47" s="180"/>
      <c r="N47" s="180"/>
      <c r="O47" s="180"/>
      <c r="P47" s="180"/>
      <c r="Q47" s="180"/>
      <c r="R47" s="180"/>
      <c r="S47" s="180"/>
      <c r="T47" s="180"/>
      <c r="U47" s="180"/>
    </row>
    <row r="48" spans="1:21" x14ac:dyDescent="0.35">
      <c r="A48" s="180"/>
      <c r="B48" s="180"/>
      <c r="C48" s="180"/>
      <c r="D48" s="180"/>
      <c r="E48" s="180"/>
      <c r="F48" s="180"/>
      <c r="G48" s="180"/>
      <c r="H48" s="180"/>
      <c r="I48" s="180"/>
      <c r="J48" s="180"/>
      <c r="K48" s="180"/>
      <c r="L48" s="180"/>
      <c r="M48" s="180"/>
      <c r="N48" s="180"/>
      <c r="O48" s="180"/>
      <c r="P48" s="180"/>
      <c r="Q48" s="180"/>
      <c r="R48" s="180"/>
      <c r="S48" s="180"/>
      <c r="T48" s="180"/>
      <c r="U48" s="180"/>
    </row>
    <row r="49" spans="1:21" x14ac:dyDescent="0.35">
      <c r="A49" s="180"/>
      <c r="B49" s="180"/>
      <c r="C49" s="180"/>
      <c r="D49" s="180"/>
      <c r="E49" s="180"/>
      <c r="F49" s="180"/>
      <c r="G49" s="180"/>
      <c r="H49" s="180"/>
      <c r="I49" s="180"/>
      <c r="J49" s="180"/>
      <c r="K49" s="180"/>
      <c r="L49" s="180"/>
      <c r="M49" s="180"/>
      <c r="N49" s="180"/>
      <c r="O49" s="180"/>
      <c r="P49" s="180"/>
      <c r="Q49" s="180"/>
      <c r="R49" s="180"/>
      <c r="S49" s="180"/>
      <c r="T49" s="180"/>
      <c r="U49" s="180"/>
    </row>
    <row r="50" spans="1:21" x14ac:dyDescent="0.35">
      <c r="A50" s="180"/>
      <c r="B50" s="180"/>
      <c r="C50" s="180"/>
      <c r="D50" s="180"/>
      <c r="E50" s="180"/>
      <c r="F50" s="180"/>
      <c r="G50" s="180"/>
      <c r="H50" s="180"/>
      <c r="I50" s="180"/>
      <c r="J50" s="180"/>
      <c r="K50" s="180"/>
      <c r="L50" s="180"/>
      <c r="M50" s="180"/>
      <c r="N50" s="180"/>
      <c r="O50" s="180"/>
      <c r="P50" s="180"/>
      <c r="Q50" s="180"/>
      <c r="R50" s="180"/>
      <c r="S50" s="180"/>
      <c r="T50" s="180"/>
      <c r="U50" s="180"/>
    </row>
    <row r="51" spans="1:21" x14ac:dyDescent="0.35">
      <c r="A51" s="180"/>
      <c r="B51" s="180"/>
      <c r="C51" s="180"/>
      <c r="D51" s="180"/>
      <c r="E51" s="180"/>
      <c r="F51" s="180"/>
      <c r="G51" s="180"/>
      <c r="H51" s="180"/>
      <c r="I51" s="180"/>
      <c r="J51" s="180"/>
      <c r="K51" s="180"/>
      <c r="L51" s="180"/>
      <c r="M51" s="180"/>
      <c r="N51" s="180"/>
      <c r="O51" s="180"/>
      <c r="P51" s="180"/>
      <c r="Q51" s="180"/>
      <c r="R51" s="180"/>
      <c r="S51" s="180"/>
      <c r="T51" s="180"/>
      <c r="U51" s="180"/>
    </row>
    <row r="52" spans="1:21" x14ac:dyDescent="0.35">
      <c r="A52" s="180"/>
      <c r="B52" s="180"/>
      <c r="C52" s="180"/>
      <c r="D52" s="180"/>
      <c r="E52" s="180"/>
      <c r="F52" s="180"/>
      <c r="G52" s="180"/>
      <c r="H52" s="180"/>
      <c r="I52" s="180"/>
      <c r="J52" s="180"/>
      <c r="K52" s="180"/>
      <c r="L52" s="180"/>
      <c r="M52" s="180"/>
      <c r="N52" s="180"/>
      <c r="O52" s="180"/>
      <c r="P52" s="180"/>
      <c r="Q52" s="180"/>
      <c r="R52" s="180"/>
      <c r="S52" s="180"/>
      <c r="T52" s="180"/>
      <c r="U52" s="180"/>
    </row>
    <row r="53" spans="1:21" x14ac:dyDescent="0.35">
      <c r="A53" s="180"/>
      <c r="B53" s="180"/>
      <c r="C53" s="180"/>
      <c r="D53" s="180"/>
      <c r="E53" s="180"/>
      <c r="F53" s="180"/>
      <c r="G53" s="180"/>
      <c r="H53" s="180"/>
      <c r="I53" s="180"/>
      <c r="J53" s="180"/>
      <c r="K53" s="180"/>
      <c r="L53" s="180"/>
      <c r="M53" s="180"/>
      <c r="N53" s="180"/>
      <c r="O53" s="180"/>
      <c r="P53" s="180"/>
      <c r="Q53" s="180"/>
      <c r="R53" s="180"/>
      <c r="S53" s="180"/>
      <c r="T53" s="180"/>
      <c r="U53" s="180"/>
    </row>
    <row r="54" spans="1:21" x14ac:dyDescent="0.35">
      <c r="A54" s="180"/>
      <c r="B54" s="180"/>
      <c r="C54" s="180"/>
      <c r="D54" s="180"/>
      <c r="E54" s="180"/>
      <c r="F54" s="180"/>
      <c r="G54" s="180"/>
      <c r="H54" s="180"/>
      <c r="I54" s="180"/>
      <c r="J54" s="180"/>
      <c r="K54" s="180"/>
      <c r="L54" s="180"/>
      <c r="M54" s="180"/>
      <c r="N54" s="180"/>
      <c r="O54" s="180"/>
      <c r="P54" s="180"/>
      <c r="Q54" s="180"/>
      <c r="R54" s="180"/>
      <c r="S54" s="180"/>
      <c r="T54" s="180"/>
      <c r="U54" s="180"/>
    </row>
    <row r="55" spans="1:21" x14ac:dyDescent="0.35">
      <c r="A55" s="180"/>
      <c r="B55" s="180"/>
      <c r="C55" s="180"/>
      <c r="D55" s="180"/>
      <c r="E55" s="180"/>
      <c r="F55" s="180"/>
      <c r="G55" s="180"/>
      <c r="H55" s="180"/>
      <c r="I55" s="180"/>
      <c r="J55" s="180"/>
      <c r="K55" s="180"/>
      <c r="L55" s="180"/>
      <c r="M55" s="180"/>
      <c r="N55" s="180"/>
      <c r="O55" s="180"/>
      <c r="P55" s="180"/>
      <c r="Q55" s="180"/>
      <c r="R55" s="180"/>
      <c r="S55" s="180"/>
      <c r="T55" s="180"/>
      <c r="U55" s="180"/>
    </row>
    <row r="56" spans="1:21" x14ac:dyDescent="0.35">
      <c r="A56" s="180"/>
      <c r="B56" s="180"/>
      <c r="C56" s="180"/>
      <c r="D56" s="180"/>
      <c r="E56" s="180"/>
      <c r="F56" s="180"/>
      <c r="G56" s="180"/>
      <c r="H56" s="180"/>
      <c r="I56" s="180"/>
      <c r="J56" s="180"/>
      <c r="K56" s="180"/>
      <c r="L56" s="180"/>
      <c r="M56" s="180"/>
      <c r="N56" s="180"/>
      <c r="O56" s="180"/>
      <c r="P56" s="180"/>
      <c r="Q56" s="180"/>
      <c r="R56" s="180"/>
      <c r="S56" s="180"/>
      <c r="T56" s="180"/>
      <c r="U56" s="180"/>
    </row>
    <row r="57" spans="1:21" x14ac:dyDescent="0.35">
      <c r="A57" s="180"/>
      <c r="B57" s="180"/>
      <c r="C57" s="180"/>
      <c r="D57" s="180"/>
      <c r="E57" s="180"/>
      <c r="F57" s="180"/>
      <c r="G57" s="180"/>
      <c r="H57" s="180"/>
      <c r="I57" s="180"/>
      <c r="J57" s="180"/>
      <c r="K57" s="180"/>
      <c r="L57" s="180"/>
      <c r="M57" s="180"/>
      <c r="N57" s="180"/>
      <c r="O57" s="180"/>
      <c r="P57" s="180"/>
      <c r="Q57" s="180"/>
      <c r="R57" s="180"/>
      <c r="S57" s="180"/>
      <c r="T57" s="180"/>
      <c r="U57" s="180"/>
    </row>
    <row r="58" spans="1:21" x14ac:dyDescent="0.35">
      <c r="A58" s="180"/>
      <c r="B58" s="180"/>
      <c r="C58" s="180"/>
      <c r="D58" s="180"/>
      <c r="E58" s="180"/>
      <c r="F58" s="180"/>
      <c r="G58" s="180"/>
      <c r="H58" s="180"/>
      <c r="I58" s="180"/>
      <c r="J58" s="180"/>
      <c r="K58" s="180"/>
      <c r="L58" s="180"/>
      <c r="M58" s="180"/>
      <c r="N58" s="180"/>
      <c r="O58" s="180"/>
      <c r="P58" s="180"/>
      <c r="Q58" s="180"/>
      <c r="R58" s="180"/>
      <c r="S58" s="180"/>
      <c r="T58" s="180"/>
      <c r="U58" s="180"/>
    </row>
    <row r="59" spans="1:21" x14ac:dyDescent="0.35">
      <c r="A59" s="180"/>
      <c r="B59" s="180"/>
      <c r="C59" s="180"/>
      <c r="D59" s="180"/>
      <c r="E59" s="180"/>
      <c r="F59" s="180"/>
      <c r="G59" s="180"/>
      <c r="H59" s="180"/>
      <c r="I59" s="180"/>
      <c r="J59" s="180"/>
      <c r="K59" s="180"/>
      <c r="L59" s="180"/>
      <c r="M59" s="180"/>
      <c r="N59" s="180"/>
      <c r="O59" s="180"/>
      <c r="P59" s="180"/>
      <c r="Q59" s="180"/>
      <c r="R59" s="180"/>
      <c r="S59" s="180"/>
      <c r="T59" s="180"/>
      <c r="U59" s="180"/>
    </row>
    <row r="60" spans="1:21" x14ac:dyDescent="0.35">
      <c r="A60" s="180"/>
      <c r="B60" s="180"/>
      <c r="C60" s="180"/>
      <c r="D60" s="180"/>
      <c r="E60" s="180"/>
      <c r="F60" s="180"/>
      <c r="G60" s="180"/>
      <c r="H60" s="180"/>
      <c r="I60" s="180"/>
      <c r="J60" s="180"/>
      <c r="K60" s="180"/>
      <c r="L60" s="180"/>
      <c r="M60" s="180"/>
      <c r="N60" s="180"/>
      <c r="O60" s="180"/>
      <c r="P60" s="180"/>
      <c r="Q60" s="180"/>
      <c r="R60" s="180"/>
      <c r="S60" s="180"/>
      <c r="T60" s="180"/>
      <c r="U60" s="180"/>
    </row>
    <row r="61" spans="1:21" x14ac:dyDescent="0.35">
      <c r="A61" s="180"/>
      <c r="B61" s="180"/>
      <c r="C61" s="180"/>
      <c r="D61" s="180"/>
      <c r="E61" s="180"/>
      <c r="F61" s="180"/>
      <c r="G61" s="180"/>
      <c r="H61" s="180"/>
      <c r="I61" s="180"/>
      <c r="J61" s="180"/>
      <c r="K61" s="180"/>
      <c r="L61" s="180"/>
      <c r="M61" s="180"/>
      <c r="N61" s="180"/>
      <c r="O61" s="180"/>
      <c r="P61" s="180"/>
      <c r="Q61" s="180"/>
      <c r="R61" s="180"/>
      <c r="S61" s="180"/>
      <c r="T61" s="180"/>
      <c r="U61" s="180"/>
    </row>
    <row r="62" spans="1:21" x14ac:dyDescent="0.35">
      <c r="A62" s="180"/>
      <c r="B62" s="180"/>
      <c r="C62" s="180"/>
      <c r="D62" s="180"/>
      <c r="E62" s="180"/>
      <c r="F62" s="180"/>
      <c r="G62" s="269" t="s">
        <v>153</v>
      </c>
      <c r="H62" s="180"/>
      <c r="I62" s="180"/>
      <c r="J62" s="180"/>
      <c r="K62" s="180"/>
      <c r="L62" s="180"/>
      <c r="M62" s="180"/>
      <c r="N62" s="180"/>
      <c r="O62" s="180"/>
      <c r="P62" s="180"/>
      <c r="Q62" s="180"/>
      <c r="R62" s="180"/>
      <c r="S62" s="180"/>
      <c r="T62" s="180"/>
      <c r="U62" s="180"/>
    </row>
    <row r="63" spans="1:21" x14ac:dyDescent="0.35">
      <c r="A63" s="180"/>
      <c r="B63" s="180"/>
      <c r="C63" s="180"/>
      <c r="D63" s="180"/>
      <c r="E63" s="180"/>
      <c r="F63" s="180"/>
      <c r="G63" s="203"/>
      <c r="H63" s="180"/>
      <c r="I63" s="180"/>
      <c r="J63" s="180"/>
      <c r="K63" s="180"/>
      <c r="L63" s="180"/>
      <c r="M63" s="180"/>
      <c r="N63" s="180"/>
      <c r="O63" s="180"/>
      <c r="P63" s="180"/>
      <c r="Q63" s="180"/>
      <c r="R63" s="180"/>
      <c r="S63" s="180"/>
      <c r="T63" s="180"/>
      <c r="U63" s="180"/>
    </row>
    <row r="64" spans="1:21" x14ac:dyDescent="0.35">
      <c r="A64" s="180"/>
      <c r="B64" s="180"/>
      <c r="C64" s="180"/>
      <c r="D64" s="180"/>
      <c r="E64" s="180"/>
      <c r="F64" s="180"/>
      <c r="G64" s="180"/>
      <c r="H64" s="180"/>
      <c r="I64" s="180"/>
      <c r="J64" s="180"/>
      <c r="K64" s="180"/>
      <c r="L64" s="180"/>
      <c r="M64" s="180"/>
      <c r="N64" s="180"/>
      <c r="O64" s="180"/>
      <c r="P64" s="180"/>
      <c r="Q64" s="180"/>
      <c r="R64" s="180"/>
      <c r="S64" s="180"/>
      <c r="T64" s="180"/>
      <c r="U64" s="180"/>
    </row>
    <row r="65" spans="1:21" x14ac:dyDescent="0.35">
      <c r="A65" s="180"/>
      <c r="B65" s="180"/>
      <c r="C65" s="180"/>
      <c r="D65" s="180"/>
      <c r="E65" s="180"/>
      <c r="F65" s="180"/>
      <c r="G65" s="180"/>
      <c r="H65" s="180"/>
      <c r="I65" s="180"/>
      <c r="J65" s="180"/>
      <c r="K65" s="180"/>
      <c r="L65" s="180"/>
      <c r="M65" s="180"/>
      <c r="N65" s="180"/>
      <c r="O65" s="180"/>
      <c r="P65" s="180"/>
      <c r="Q65" s="180"/>
      <c r="R65" s="180"/>
      <c r="S65" s="180"/>
      <c r="T65" s="180"/>
      <c r="U65" s="180"/>
    </row>
    <row r="66" spans="1:21" x14ac:dyDescent="0.35">
      <c r="A66" s="180"/>
      <c r="B66" s="180"/>
      <c r="C66" s="180"/>
      <c r="D66" s="180"/>
      <c r="E66" s="180"/>
      <c r="F66" s="180"/>
      <c r="G66" s="180"/>
      <c r="H66" s="180"/>
      <c r="I66" s="180"/>
      <c r="J66" s="180"/>
      <c r="K66" s="180"/>
      <c r="L66" s="180"/>
      <c r="M66" s="180"/>
      <c r="N66" s="180"/>
      <c r="O66" s="180"/>
      <c r="P66" s="180"/>
      <c r="Q66" s="180"/>
      <c r="R66" s="180"/>
      <c r="S66" s="180"/>
      <c r="T66" s="180"/>
      <c r="U66" s="180"/>
    </row>
    <row r="67" spans="1:21" x14ac:dyDescent="0.35">
      <c r="A67" s="180"/>
      <c r="B67" s="180"/>
      <c r="C67" s="180"/>
      <c r="D67" s="180"/>
      <c r="E67" s="180"/>
      <c r="F67" s="180"/>
      <c r="G67" s="180"/>
      <c r="H67" s="180"/>
      <c r="I67" s="180"/>
      <c r="J67" s="180"/>
      <c r="K67" s="180"/>
      <c r="L67" s="180"/>
      <c r="M67" s="180"/>
      <c r="N67" s="180"/>
      <c r="O67" s="180"/>
      <c r="P67" s="180"/>
      <c r="Q67" s="180"/>
      <c r="R67" s="180"/>
      <c r="S67" s="180"/>
      <c r="T67" s="180"/>
      <c r="U67" s="180"/>
    </row>
    <row r="68" spans="1:21" x14ac:dyDescent="0.35">
      <c r="A68" s="180"/>
      <c r="B68" s="180"/>
      <c r="C68" s="180"/>
      <c r="D68" s="180"/>
      <c r="E68" s="180"/>
      <c r="F68" s="180"/>
      <c r="G68" s="180"/>
      <c r="H68" s="180"/>
      <c r="I68" s="180"/>
      <c r="J68" s="180"/>
      <c r="K68" s="180"/>
      <c r="L68" s="180"/>
      <c r="M68" s="180"/>
      <c r="N68" s="180"/>
      <c r="O68" s="180"/>
      <c r="P68" s="180"/>
      <c r="Q68" s="180"/>
      <c r="R68" s="180"/>
      <c r="S68" s="180"/>
      <c r="T68" s="180"/>
      <c r="U68" s="180"/>
    </row>
    <row r="69" spans="1:21" x14ac:dyDescent="0.35">
      <c r="A69" s="180"/>
      <c r="B69" s="180"/>
      <c r="C69" s="180"/>
      <c r="D69" s="180"/>
      <c r="E69" s="180"/>
      <c r="F69" s="180"/>
      <c r="G69" s="180"/>
      <c r="H69" s="180"/>
      <c r="I69" s="180"/>
      <c r="J69" s="180"/>
      <c r="K69" s="180"/>
      <c r="L69" s="180"/>
      <c r="M69" s="180"/>
      <c r="N69" s="180"/>
      <c r="O69" s="180"/>
      <c r="P69" s="180"/>
      <c r="Q69" s="180"/>
      <c r="R69" s="180"/>
      <c r="S69" s="180"/>
      <c r="T69" s="180"/>
      <c r="U69" s="180"/>
    </row>
    <row r="70" spans="1:21" x14ac:dyDescent="0.35">
      <c r="A70" s="180"/>
      <c r="B70" s="180"/>
      <c r="C70" s="180"/>
      <c r="D70" s="180"/>
      <c r="E70" s="180"/>
      <c r="F70" s="180"/>
      <c r="G70" s="180"/>
      <c r="H70" s="180"/>
      <c r="I70" s="180"/>
      <c r="J70" s="180"/>
      <c r="K70" s="180"/>
      <c r="L70" s="180"/>
      <c r="M70" s="180"/>
      <c r="N70" s="180"/>
      <c r="O70" s="180"/>
      <c r="P70" s="180"/>
      <c r="Q70" s="180"/>
      <c r="R70" s="180"/>
      <c r="S70" s="180"/>
      <c r="T70" s="180"/>
      <c r="U70" s="180"/>
    </row>
    <row r="71" spans="1:21" x14ac:dyDescent="0.35">
      <c r="A71" s="180"/>
      <c r="B71" s="180"/>
      <c r="C71" s="180"/>
      <c r="D71" s="180"/>
      <c r="E71" s="180"/>
      <c r="F71" s="180"/>
      <c r="G71" s="180"/>
      <c r="H71" s="180"/>
      <c r="I71" s="180"/>
      <c r="J71" s="180"/>
      <c r="K71" s="180"/>
      <c r="L71" s="180"/>
      <c r="M71" s="180"/>
      <c r="N71" s="180"/>
      <c r="O71" s="180"/>
      <c r="P71" s="180"/>
      <c r="Q71" s="180"/>
      <c r="R71" s="180"/>
      <c r="S71" s="180"/>
      <c r="T71" s="180"/>
      <c r="U71" s="180"/>
    </row>
    <row r="72" spans="1:21" x14ac:dyDescent="0.35">
      <c r="A72" s="180"/>
      <c r="B72" s="180"/>
      <c r="C72" s="180"/>
      <c r="D72" s="180"/>
      <c r="E72" s="180"/>
      <c r="F72" s="180"/>
      <c r="G72" s="180"/>
      <c r="H72" s="180"/>
      <c r="I72" s="180"/>
      <c r="J72" s="180"/>
      <c r="K72" s="180"/>
      <c r="L72" s="180"/>
      <c r="M72" s="180"/>
      <c r="N72" s="180"/>
      <c r="O72" s="180"/>
      <c r="P72" s="180"/>
      <c r="Q72" s="180"/>
      <c r="R72" s="180"/>
      <c r="S72" s="180"/>
      <c r="T72" s="180"/>
      <c r="U72" s="180"/>
    </row>
    <row r="73" spans="1:21" x14ac:dyDescent="0.35">
      <c r="A73" s="180"/>
      <c r="B73" s="180"/>
      <c r="C73" s="180"/>
      <c r="D73" s="180"/>
      <c r="E73" s="180"/>
      <c r="F73" s="180"/>
      <c r="G73" s="203"/>
      <c r="H73" s="180"/>
      <c r="I73" s="180"/>
      <c r="J73" s="180"/>
      <c r="K73" s="180"/>
      <c r="L73" s="180"/>
      <c r="M73" s="180"/>
      <c r="N73" s="180"/>
      <c r="O73" s="180"/>
      <c r="P73" s="180"/>
      <c r="Q73" s="180"/>
      <c r="R73" s="180"/>
      <c r="S73" s="180"/>
      <c r="T73" s="180"/>
      <c r="U73" s="180"/>
    </row>
    <row r="74" spans="1:21" x14ac:dyDescent="0.35">
      <c r="A74" s="180"/>
      <c r="B74" s="180"/>
      <c r="C74" s="180"/>
      <c r="D74" s="180"/>
      <c r="E74" s="180"/>
      <c r="F74" s="180"/>
      <c r="G74" s="180"/>
      <c r="H74" s="180"/>
      <c r="I74" s="180"/>
      <c r="J74" s="180"/>
      <c r="K74" s="180"/>
      <c r="L74" s="180"/>
      <c r="M74" s="180"/>
      <c r="N74" s="180"/>
      <c r="O74" s="180"/>
      <c r="P74" s="180"/>
      <c r="Q74" s="180"/>
      <c r="R74" s="180"/>
      <c r="S74" s="180"/>
      <c r="T74" s="180"/>
      <c r="U74" s="180"/>
    </row>
    <row r="75" spans="1:21" x14ac:dyDescent="0.35">
      <c r="A75" s="180"/>
      <c r="B75" s="180"/>
      <c r="C75" s="180"/>
      <c r="D75" s="180"/>
      <c r="E75" s="180"/>
      <c r="F75" s="180"/>
      <c r="G75" s="180"/>
      <c r="H75" s="180"/>
      <c r="I75" s="180"/>
      <c r="J75" s="180"/>
      <c r="K75" s="180"/>
      <c r="L75" s="180"/>
      <c r="M75" s="180"/>
      <c r="N75" s="180"/>
      <c r="O75" s="180"/>
      <c r="P75" s="180"/>
      <c r="Q75" s="180"/>
      <c r="R75" s="180"/>
      <c r="S75" s="180"/>
      <c r="T75" s="180"/>
      <c r="U75" s="180"/>
    </row>
    <row r="76" spans="1:21" x14ac:dyDescent="0.35">
      <c r="A76" s="180"/>
      <c r="B76" s="180"/>
      <c r="C76" s="180"/>
      <c r="D76" s="180"/>
      <c r="E76" s="180"/>
      <c r="F76" s="180"/>
      <c r="G76" s="180"/>
      <c r="H76" s="180"/>
      <c r="I76" s="180"/>
      <c r="J76" s="180"/>
      <c r="K76" s="180"/>
      <c r="L76" s="180"/>
      <c r="M76" s="180"/>
      <c r="N76" s="180"/>
      <c r="O76" s="180"/>
      <c r="P76" s="180"/>
      <c r="Q76" s="180"/>
      <c r="R76" s="180"/>
      <c r="S76" s="180"/>
      <c r="T76" s="180"/>
      <c r="U76" s="180"/>
    </row>
    <row r="77" spans="1:21" x14ac:dyDescent="0.35">
      <c r="A77" s="180"/>
      <c r="B77" s="180"/>
      <c r="C77" s="180"/>
      <c r="D77" s="180"/>
      <c r="E77" s="180"/>
      <c r="F77" s="180"/>
      <c r="G77" s="180"/>
      <c r="H77" s="180"/>
      <c r="I77" s="180"/>
      <c r="J77" s="180"/>
      <c r="K77" s="180"/>
      <c r="L77" s="180"/>
      <c r="M77" s="180"/>
      <c r="N77" s="180"/>
      <c r="O77" s="180"/>
      <c r="P77" s="180"/>
      <c r="Q77" s="180"/>
      <c r="R77" s="180"/>
      <c r="S77" s="180"/>
      <c r="T77" s="180"/>
      <c r="U77" s="180"/>
    </row>
    <row r="78" spans="1:21" x14ac:dyDescent="0.35">
      <c r="A78" s="180"/>
      <c r="B78" s="180"/>
      <c r="C78" s="180"/>
      <c r="D78" s="180"/>
      <c r="E78" s="180"/>
      <c r="F78" s="180"/>
      <c r="G78" s="180"/>
      <c r="H78" s="180"/>
      <c r="I78" s="180"/>
      <c r="J78" s="180"/>
      <c r="K78" s="180"/>
      <c r="L78" s="180"/>
      <c r="M78" s="180"/>
      <c r="N78" s="180"/>
      <c r="O78" s="180"/>
      <c r="P78" s="180"/>
      <c r="Q78" s="180"/>
      <c r="R78" s="180"/>
      <c r="S78" s="180"/>
      <c r="T78" s="180"/>
      <c r="U78" s="180"/>
    </row>
    <row r="79" spans="1:21" x14ac:dyDescent="0.35">
      <c r="A79" s="180"/>
      <c r="B79" s="180"/>
      <c r="C79" s="180"/>
      <c r="D79" s="180"/>
      <c r="E79" s="180"/>
      <c r="F79" s="180"/>
      <c r="G79" s="180"/>
      <c r="H79" s="180"/>
      <c r="I79" s="180"/>
      <c r="J79" s="180"/>
      <c r="K79" s="180"/>
      <c r="L79" s="180"/>
      <c r="M79" s="180"/>
      <c r="N79" s="180"/>
      <c r="O79" s="180"/>
      <c r="P79" s="180"/>
      <c r="Q79" s="180"/>
      <c r="R79" s="180"/>
      <c r="S79" s="180"/>
      <c r="T79" s="180"/>
      <c r="U79" s="180"/>
    </row>
    <row r="80" spans="1:21" x14ac:dyDescent="0.35">
      <c r="A80" s="180"/>
      <c r="B80" s="180"/>
      <c r="C80" s="180"/>
      <c r="D80" s="180"/>
      <c r="E80" s="180"/>
      <c r="F80" s="180"/>
      <c r="G80" s="180"/>
      <c r="H80" s="180"/>
      <c r="I80" s="180"/>
      <c r="J80" s="180"/>
      <c r="K80" s="180"/>
      <c r="L80" s="180"/>
      <c r="M80" s="180"/>
      <c r="N80" s="180"/>
      <c r="O80" s="180"/>
      <c r="P80" s="180"/>
      <c r="Q80" s="180"/>
      <c r="R80" s="180"/>
      <c r="S80" s="180"/>
      <c r="T80" s="180"/>
      <c r="U80" s="180"/>
    </row>
    <row r="81" spans="1:21" x14ac:dyDescent="0.35">
      <c r="A81" s="180"/>
      <c r="B81" s="180"/>
      <c r="C81" s="180"/>
      <c r="D81" s="180"/>
      <c r="E81" s="180"/>
      <c r="F81" s="180"/>
      <c r="G81" s="180"/>
      <c r="H81" s="180"/>
      <c r="I81" s="180"/>
      <c r="J81" s="180"/>
      <c r="K81" s="180"/>
      <c r="L81" s="180"/>
      <c r="M81" s="180"/>
      <c r="N81" s="180"/>
      <c r="O81" s="180"/>
      <c r="P81" s="180"/>
      <c r="Q81" s="180"/>
      <c r="R81" s="180"/>
      <c r="S81" s="180"/>
      <c r="T81" s="180"/>
      <c r="U81" s="180"/>
    </row>
    <row r="82" spans="1:21" x14ac:dyDescent="0.35">
      <c r="A82" s="180"/>
      <c r="B82" s="180"/>
      <c r="C82" s="180"/>
      <c r="D82" s="180"/>
      <c r="E82" s="180"/>
      <c r="F82" s="180"/>
      <c r="G82" s="180"/>
      <c r="H82" s="180"/>
      <c r="I82" s="180"/>
      <c r="J82" s="180"/>
      <c r="K82" s="180"/>
      <c r="L82" s="180"/>
      <c r="M82" s="180"/>
      <c r="N82" s="180"/>
      <c r="O82" s="180"/>
      <c r="P82" s="180"/>
      <c r="Q82" s="180"/>
      <c r="R82" s="180"/>
      <c r="S82" s="180"/>
      <c r="T82" s="180"/>
      <c r="U82" s="180"/>
    </row>
    <row r="83" spans="1:21" x14ac:dyDescent="0.35">
      <c r="A83" s="180"/>
      <c r="B83" s="180"/>
      <c r="C83" s="180"/>
      <c r="D83" s="180"/>
      <c r="E83" s="180"/>
      <c r="F83" s="180"/>
      <c r="G83" s="180"/>
      <c r="H83" s="180"/>
      <c r="I83" s="180"/>
      <c r="J83" s="180"/>
      <c r="K83" s="180"/>
      <c r="L83" s="180"/>
      <c r="M83" s="180"/>
      <c r="N83" s="180"/>
      <c r="O83" s="180"/>
      <c r="P83" s="180"/>
      <c r="Q83" s="180"/>
      <c r="R83" s="180"/>
      <c r="S83" s="180"/>
      <c r="T83" s="180"/>
      <c r="U83" s="180"/>
    </row>
    <row r="84" spans="1:21" x14ac:dyDescent="0.35">
      <c r="A84" s="180"/>
      <c r="B84" s="180"/>
      <c r="C84" s="180"/>
      <c r="D84" s="180"/>
      <c r="E84" s="180"/>
      <c r="F84" s="180"/>
      <c r="G84" s="180"/>
      <c r="H84" s="180"/>
      <c r="I84" s="180"/>
      <c r="J84" s="180"/>
      <c r="K84" s="180"/>
      <c r="L84" s="180"/>
      <c r="M84" s="180"/>
      <c r="N84" s="180"/>
      <c r="O84" s="180"/>
      <c r="P84" s="180"/>
      <c r="Q84" s="180"/>
      <c r="R84" s="180"/>
      <c r="S84" s="180"/>
      <c r="T84" s="180"/>
      <c r="U84" s="180"/>
    </row>
    <row r="85" spans="1:21" x14ac:dyDescent="0.35">
      <c r="A85" s="180"/>
      <c r="B85" s="180"/>
      <c r="C85" s="180"/>
      <c r="D85" s="180"/>
      <c r="E85" s="180"/>
      <c r="F85" s="180"/>
      <c r="G85" s="180"/>
      <c r="H85" s="180"/>
      <c r="I85" s="180"/>
      <c r="J85" s="180"/>
      <c r="K85" s="180"/>
      <c r="L85" s="180"/>
      <c r="M85" s="180"/>
      <c r="N85" s="180"/>
      <c r="O85" s="180"/>
      <c r="P85" s="180"/>
      <c r="Q85" s="180"/>
      <c r="R85" s="180"/>
      <c r="S85" s="180"/>
      <c r="T85" s="180"/>
      <c r="U85" s="180"/>
    </row>
    <row r="86" spans="1:21" x14ac:dyDescent="0.35">
      <c r="A86" s="180"/>
      <c r="B86" s="180"/>
      <c r="C86" s="180"/>
      <c r="D86" s="180"/>
      <c r="E86" s="180"/>
      <c r="F86" s="180"/>
      <c r="G86" s="180"/>
      <c r="H86" s="180"/>
      <c r="I86" s="180"/>
      <c r="J86" s="180"/>
      <c r="K86" s="180"/>
      <c r="L86" s="180"/>
      <c r="M86" s="180"/>
      <c r="N86" s="180"/>
      <c r="O86" s="180"/>
      <c r="P86" s="180"/>
      <c r="Q86" s="180"/>
      <c r="R86" s="180"/>
      <c r="S86" s="180"/>
      <c r="T86" s="180"/>
      <c r="U86" s="180"/>
    </row>
    <row r="87" spans="1:21" x14ac:dyDescent="0.35">
      <c r="A87" s="180"/>
      <c r="B87" s="180"/>
      <c r="C87" s="180"/>
      <c r="D87" s="180"/>
      <c r="E87" s="180"/>
      <c r="F87" s="180"/>
      <c r="G87" s="180"/>
      <c r="H87" s="180"/>
      <c r="I87" s="180"/>
      <c r="J87" s="180"/>
      <c r="K87" s="180"/>
      <c r="L87" s="180"/>
      <c r="M87" s="180"/>
      <c r="N87" s="180"/>
      <c r="O87" s="180"/>
      <c r="P87" s="180"/>
      <c r="Q87" s="180"/>
      <c r="R87" s="180"/>
      <c r="S87" s="180"/>
      <c r="T87" s="180"/>
      <c r="U87" s="180"/>
    </row>
    <row r="88" spans="1:21" x14ac:dyDescent="0.35">
      <c r="A88" s="180"/>
      <c r="B88" s="180"/>
      <c r="C88" s="180"/>
      <c r="D88" s="180"/>
      <c r="E88" s="180"/>
      <c r="F88" s="180"/>
      <c r="G88" s="180"/>
      <c r="H88" s="180"/>
      <c r="I88" s="180"/>
      <c r="J88" s="180"/>
      <c r="K88" s="180"/>
      <c r="L88" s="180"/>
      <c r="M88" s="180"/>
      <c r="N88" s="180"/>
      <c r="O88" s="180"/>
      <c r="P88" s="180"/>
      <c r="Q88" s="180"/>
      <c r="R88" s="180"/>
      <c r="S88" s="180"/>
      <c r="T88" s="180"/>
      <c r="U88" s="180"/>
    </row>
    <row r="89" spans="1:21" x14ac:dyDescent="0.35">
      <c r="A89" s="180"/>
      <c r="B89" s="180"/>
      <c r="C89" s="180"/>
      <c r="D89" s="180"/>
      <c r="E89" s="180"/>
      <c r="F89" s="180"/>
      <c r="G89" s="180"/>
      <c r="H89" s="180"/>
      <c r="I89" s="180"/>
      <c r="J89" s="180"/>
      <c r="K89" s="180"/>
      <c r="L89" s="180"/>
      <c r="M89" s="180"/>
      <c r="N89" s="180"/>
      <c r="O89" s="180"/>
      <c r="P89" s="180"/>
      <c r="Q89" s="180"/>
      <c r="R89" s="180"/>
      <c r="S89" s="180"/>
      <c r="T89" s="180"/>
      <c r="U89" s="180"/>
    </row>
    <row r="90" spans="1:21" x14ac:dyDescent="0.35">
      <c r="G90" s="69"/>
      <c r="K90" s="180"/>
      <c r="L90" s="180"/>
      <c r="M90" s="180"/>
      <c r="N90" s="180"/>
      <c r="O90" s="180"/>
      <c r="P90" s="180"/>
      <c r="Q90" s="180"/>
      <c r="R90" s="180"/>
      <c r="S90" s="180"/>
      <c r="T90" s="180"/>
      <c r="U90" s="180"/>
    </row>
    <row r="91" spans="1:21" ht="15" customHeight="1" x14ac:dyDescent="0.35">
      <c r="A91" s="916" t="s">
        <v>154</v>
      </c>
      <c r="B91" s="917"/>
      <c r="C91" s="908" t="s">
        <v>155</v>
      </c>
      <c r="D91" s="909"/>
      <c r="E91" s="909"/>
      <c r="F91" s="909"/>
      <c r="G91" s="909"/>
      <c r="H91" s="909"/>
      <c r="I91" s="909"/>
      <c r="J91" s="910"/>
      <c r="K91" s="182"/>
      <c r="L91" s="180"/>
      <c r="M91" s="180"/>
      <c r="N91" s="180"/>
      <c r="O91" s="180"/>
      <c r="P91" s="180"/>
      <c r="Q91" s="180"/>
      <c r="R91" s="180"/>
      <c r="S91" s="180"/>
      <c r="T91" s="180"/>
      <c r="U91" s="180"/>
    </row>
    <row r="92" spans="1:21" x14ac:dyDescent="0.35">
      <c r="A92" s="917"/>
      <c r="B92" s="917"/>
      <c r="C92" s="909"/>
      <c r="D92" s="909"/>
      <c r="E92" s="909"/>
      <c r="F92" s="909"/>
      <c r="G92" s="909"/>
      <c r="H92" s="909"/>
      <c r="I92" s="909"/>
      <c r="J92" s="910"/>
      <c r="K92" s="180"/>
      <c r="L92" s="180"/>
      <c r="M92" s="180"/>
      <c r="N92" s="180"/>
      <c r="O92" s="180"/>
      <c r="P92" s="180"/>
      <c r="Q92" s="180"/>
      <c r="R92" s="180"/>
      <c r="S92" s="180"/>
      <c r="T92" s="180"/>
      <c r="U92" s="180"/>
    </row>
    <row r="93" spans="1:21" ht="31.65" customHeight="1" x14ac:dyDescent="0.35">
      <c r="A93" s="859">
        <v>1</v>
      </c>
      <c r="B93" s="860"/>
      <c r="C93" s="914" t="s">
        <v>156</v>
      </c>
      <c r="D93" s="915"/>
      <c r="E93" s="915"/>
      <c r="F93" s="915"/>
      <c r="G93" s="915"/>
      <c r="H93" s="915"/>
      <c r="I93" s="915"/>
      <c r="J93" s="915"/>
      <c r="K93" s="180"/>
      <c r="L93" s="180"/>
      <c r="M93" s="180"/>
      <c r="N93" s="180"/>
      <c r="O93" s="180"/>
      <c r="P93" s="180"/>
      <c r="Q93" s="180"/>
      <c r="R93" s="180"/>
      <c r="S93" s="180"/>
      <c r="T93" s="180"/>
      <c r="U93" s="180"/>
    </row>
    <row r="94" spans="1:21" ht="16.5" customHeight="1" x14ac:dyDescent="0.35">
      <c r="A94" s="907">
        <v>2</v>
      </c>
      <c r="B94" s="860"/>
      <c r="C94" s="855" t="s">
        <v>157</v>
      </c>
      <c r="D94" s="856"/>
      <c r="E94" s="856"/>
      <c r="F94" s="856"/>
      <c r="G94" s="856"/>
      <c r="H94" s="856"/>
      <c r="I94" s="857"/>
      <c r="J94" s="858"/>
      <c r="K94" s="180"/>
      <c r="L94" s="180"/>
      <c r="M94" s="180"/>
      <c r="N94" s="180"/>
      <c r="O94" s="180"/>
      <c r="P94" s="180"/>
      <c r="Q94" s="180"/>
      <c r="R94" s="180"/>
      <c r="S94" s="180"/>
      <c r="T94" s="180"/>
      <c r="U94" s="180"/>
    </row>
    <row r="95" spans="1:21" ht="16.5" customHeight="1" thickBot="1" x14ac:dyDescent="0.4">
      <c r="A95" s="907">
        <v>3</v>
      </c>
      <c r="B95" s="860"/>
      <c r="C95" s="855" t="s">
        <v>157</v>
      </c>
      <c r="D95" s="856"/>
      <c r="E95" s="856"/>
      <c r="F95" s="856"/>
      <c r="G95" s="856"/>
      <c r="H95" s="856"/>
      <c r="I95" s="857"/>
      <c r="J95" s="858"/>
      <c r="K95" s="180"/>
      <c r="L95" s="180"/>
      <c r="M95" s="180"/>
      <c r="N95" s="180"/>
      <c r="O95" s="180"/>
      <c r="P95" s="180"/>
      <c r="Q95" s="180"/>
      <c r="R95" s="180"/>
      <c r="S95" s="180"/>
      <c r="T95" s="180"/>
      <c r="U95" s="180"/>
    </row>
    <row r="96" spans="1:21" ht="30.15" customHeight="1" thickBot="1" x14ac:dyDescent="0.5">
      <c r="A96" s="859">
        <v>4</v>
      </c>
      <c r="B96" s="860"/>
      <c r="C96" s="861" t="s">
        <v>158</v>
      </c>
      <c r="D96" s="862"/>
      <c r="E96" s="862"/>
      <c r="F96" s="862"/>
      <c r="G96" s="862"/>
      <c r="H96" s="77">
        <f>SUM(G258:J258)</f>
        <v>0</v>
      </c>
      <c r="I96" s="71" t="s">
        <v>159</v>
      </c>
      <c r="J96" s="72"/>
      <c r="K96" s="180"/>
      <c r="L96" s="180"/>
      <c r="M96" s="180"/>
      <c r="N96" s="180"/>
      <c r="O96" s="180"/>
      <c r="P96" s="180"/>
      <c r="Q96" s="180"/>
      <c r="R96" s="180"/>
      <c r="S96" s="180"/>
      <c r="T96" s="180"/>
      <c r="U96" s="180"/>
    </row>
    <row r="97" spans="1:21" ht="30.15" customHeight="1" thickBot="1" x14ac:dyDescent="0.5">
      <c r="A97" s="859">
        <v>5</v>
      </c>
      <c r="B97" s="860"/>
      <c r="C97" s="861" t="s">
        <v>158</v>
      </c>
      <c r="D97" s="862"/>
      <c r="E97" s="862"/>
      <c r="F97" s="862"/>
      <c r="G97" s="862"/>
      <c r="H97" s="77">
        <f>SUM(G259:J259)</f>
        <v>0</v>
      </c>
      <c r="I97" s="71" t="s">
        <v>159</v>
      </c>
      <c r="J97" s="72"/>
      <c r="K97" s="180"/>
      <c r="L97" s="180"/>
      <c r="M97" s="180"/>
      <c r="N97" s="180"/>
      <c r="O97" s="180"/>
      <c r="P97" s="180"/>
      <c r="Q97" s="180"/>
      <c r="R97" s="180"/>
      <c r="S97" s="180"/>
      <c r="T97" s="180"/>
      <c r="U97" s="180"/>
    </row>
    <row r="98" spans="1:21" ht="15.5" x14ac:dyDescent="0.35">
      <c r="A98" s="859">
        <v>6</v>
      </c>
      <c r="B98" s="860"/>
      <c r="C98" s="911" t="s">
        <v>160</v>
      </c>
      <c r="D98" s="912"/>
      <c r="E98" s="912"/>
      <c r="F98" s="912"/>
      <c r="G98" s="912"/>
      <c r="H98" s="912"/>
      <c r="I98" s="912"/>
      <c r="J98" s="913"/>
      <c r="K98" s="180"/>
      <c r="L98" s="180"/>
      <c r="M98" s="180"/>
      <c r="N98" s="180"/>
      <c r="O98" s="180"/>
      <c r="P98" s="180"/>
      <c r="Q98" s="180"/>
      <c r="R98" s="180"/>
      <c r="S98" s="180"/>
      <c r="T98" s="180"/>
      <c r="U98" s="180"/>
    </row>
    <row r="99" spans="1:21" ht="15.5" x14ac:dyDescent="0.35">
      <c r="A99" s="859">
        <v>7</v>
      </c>
      <c r="B99" s="860"/>
      <c r="C99" s="875" t="s">
        <v>161</v>
      </c>
      <c r="D99" s="876"/>
      <c r="E99" s="876"/>
      <c r="F99" s="876"/>
      <c r="G99" s="876"/>
      <c r="H99" s="877"/>
      <c r="I99" s="877"/>
      <c r="J99" s="878"/>
      <c r="K99" s="180"/>
      <c r="L99" s="180"/>
      <c r="M99" s="180"/>
      <c r="N99" s="180"/>
      <c r="O99" s="180"/>
      <c r="P99" s="180"/>
      <c r="Q99" s="180"/>
      <c r="R99" s="180"/>
      <c r="S99" s="180"/>
      <c r="T99" s="180"/>
      <c r="U99" s="180"/>
    </row>
    <row r="100" spans="1:21" x14ac:dyDescent="0.35">
      <c r="A100" s="182"/>
      <c r="B100" s="182"/>
      <c r="C100" s="182"/>
      <c r="D100" s="201"/>
      <c r="E100" s="201"/>
      <c r="F100" s="201"/>
      <c r="G100" s="201"/>
      <c r="H100" s="201"/>
      <c r="I100" s="201"/>
      <c r="J100" s="201"/>
      <c r="K100" s="180"/>
      <c r="L100" s="180"/>
      <c r="M100" s="180"/>
      <c r="N100" s="180"/>
      <c r="O100" s="180"/>
      <c r="P100" s="180"/>
      <c r="Q100" s="180"/>
      <c r="R100" s="180"/>
      <c r="S100" s="180"/>
      <c r="T100" s="180"/>
      <c r="U100" s="180"/>
    </row>
    <row r="101" spans="1:21" x14ac:dyDescent="0.35">
      <c r="A101" s="182"/>
      <c r="B101" s="182"/>
      <c r="C101" s="182"/>
      <c r="D101" s="201"/>
      <c r="E101" s="201"/>
      <c r="F101" s="201"/>
      <c r="G101" s="201"/>
      <c r="H101" s="201"/>
      <c r="I101" s="201"/>
      <c r="J101" s="201"/>
      <c r="K101" s="180"/>
      <c r="L101" s="180"/>
      <c r="M101" s="180"/>
      <c r="N101" s="180"/>
      <c r="O101" s="180"/>
      <c r="P101" s="180"/>
      <c r="Q101" s="180"/>
      <c r="R101" s="180"/>
      <c r="S101" s="180"/>
      <c r="T101" s="180"/>
      <c r="U101" s="180"/>
    </row>
    <row r="102" spans="1:21" x14ac:dyDescent="0.35">
      <c r="A102" s="182"/>
      <c r="B102" s="182"/>
      <c r="C102" s="182"/>
      <c r="D102" s="201"/>
      <c r="E102" s="201"/>
      <c r="F102" s="201"/>
      <c r="G102" s="201"/>
      <c r="H102" s="201"/>
      <c r="I102" s="201"/>
      <c r="J102" s="201"/>
      <c r="K102" s="180"/>
      <c r="L102" s="180"/>
      <c r="M102" s="180"/>
      <c r="N102" s="180"/>
      <c r="O102" s="180"/>
      <c r="P102" s="180"/>
      <c r="Q102" s="180"/>
      <c r="R102" s="180"/>
      <c r="S102" s="180"/>
      <c r="T102" s="180"/>
      <c r="U102" s="180"/>
    </row>
    <row r="103" spans="1:21" x14ac:dyDescent="0.35">
      <c r="A103" s="182"/>
      <c r="B103" s="182"/>
      <c r="C103" s="182"/>
      <c r="D103" s="201"/>
      <c r="E103" s="201"/>
      <c r="F103" s="201"/>
      <c r="G103" s="201"/>
      <c r="H103" s="201"/>
      <c r="I103" s="201"/>
      <c r="J103" s="201"/>
      <c r="K103" s="180"/>
      <c r="L103" s="180"/>
      <c r="M103" s="180"/>
      <c r="N103" s="180"/>
      <c r="O103" s="180"/>
      <c r="P103" s="180"/>
      <c r="Q103" s="180"/>
      <c r="R103" s="180"/>
      <c r="S103" s="180"/>
      <c r="T103" s="180"/>
      <c r="U103" s="180"/>
    </row>
    <row r="104" spans="1:21" x14ac:dyDescent="0.35">
      <c r="A104" s="182"/>
      <c r="B104" s="182"/>
      <c r="C104" s="182"/>
      <c r="D104" s="201"/>
      <c r="E104" s="201"/>
      <c r="F104" s="201"/>
      <c r="G104" s="201"/>
      <c r="H104" s="201"/>
      <c r="I104" s="201"/>
      <c r="J104" s="201"/>
      <c r="K104" s="180"/>
      <c r="L104" s="180"/>
      <c r="M104" s="180"/>
      <c r="N104" s="180"/>
      <c r="O104" s="180"/>
      <c r="P104" s="180"/>
      <c r="Q104" s="180"/>
      <c r="R104" s="180"/>
      <c r="S104" s="180"/>
      <c r="T104" s="180"/>
      <c r="U104" s="180"/>
    </row>
    <row r="105" spans="1:21" x14ac:dyDescent="0.35">
      <c r="A105" s="182"/>
      <c r="B105" s="182"/>
      <c r="C105" s="182"/>
      <c r="D105" s="201"/>
      <c r="E105" s="201"/>
      <c r="F105" s="201"/>
      <c r="G105" s="201"/>
      <c r="H105" s="201"/>
      <c r="I105" s="201"/>
      <c r="J105" s="201"/>
      <c r="K105" s="180"/>
      <c r="L105" s="180"/>
      <c r="M105" s="180"/>
      <c r="N105" s="180"/>
      <c r="O105" s="180"/>
      <c r="P105" s="180"/>
      <c r="Q105" s="180"/>
      <c r="R105" s="180"/>
      <c r="S105" s="180"/>
      <c r="T105" s="180"/>
      <c r="U105" s="180"/>
    </row>
    <row r="106" spans="1:21" x14ac:dyDescent="0.35">
      <c r="A106" s="182"/>
      <c r="B106" s="182"/>
      <c r="C106" s="182"/>
      <c r="D106" s="201"/>
      <c r="E106" s="201"/>
      <c r="F106" s="201"/>
      <c r="G106" s="201"/>
      <c r="H106" s="201"/>
      <c r="I106" s="201"/>
      <c r="J106" s="201"/>
      <c r="K106" s="180"/>
      <c r="L106" s="180"/>
      <c r="M106" s="180"/>
      <c r="N106" s="180"/>
      <c r="O106" s="180"/>
      <c r="P106" s="180"/>
      <c r="Q106" s="180"/>
      <c r="R106" s="180"/>
      <c r="S106" s="180"/>
      <c r="T106" s="180"/>
      <c r="U106" s="180"/>
    </row>
    <row r="107" spans="1:21" x14ac:dyDescent="0.35">
      <c r="A107" s="182"/>
      <c r="B107" s="182"/>
      <c r="C107" s="182"/>
      <c r="D107" s="201"/>
      <c r="E107" s="201"/>
      <c r="F107" s="201"/>
      <c r="G107" s="201"/>
      <c r="H107" s="201"/>
      <c r="I107" s="201"/>
      <c r="J107" s="201"/>
      <c r="K107" s="180"/>
      <c r="L107" s="180"/>
      <c r="M107" s="180"/>
      <c r="N107" s="180"/>
      <c r="O107" s="180"/>
      <c r="P107" s="180"/>
      <c r="Q107" s="180"/>
      <c r="R107" s="180"/>
      <c r="S107" s="180"/>
      <c r="T107" s="180"/>
      <c r="U107" s="180"/>
    </row>
    <row r="108" spans="1:21" x14ac:dyDescent="0.35">
      <c r="A108" s="182"/>
      <c r="B108" s="182"/>
      <c r="C108" s="182"/>
      <c r="D108" s="201"/>
      <c r="E108" s="201"/>
      <c r="F108" s="201"/>
      <c r="G108" s="201"/>
      <c r="H108" s="201"/>
      <c r="I108" s="201"/>
      <c r="J108" s="201"/>
      <c r="K108" s="180"/>
      <c r="L108" s="180"/>
      <c r="M108" s="180"/>
      <c r="N108" s="180"/>
      <c r="O108" s="180"/>
      <c r="P108" s="180"/>
      <c r="Q108" s="180"/>
      <c r="R108" s="180"/>
      <c r="S108" s="180"/>
      <c r="T108" s="180"/>
      <c r="U108" s="180"/>
    </row>
    <row r="109" spans="1:21" x14ac:dyDescent="0.35">
      <c r="A109" s="182"/>
      <c r="B109" s="182"/>
      <c r="C109" s="182"/>
      <c r="D109" s="201"/>
      <c r="E109" s="201"/>
      <c r="F109" s="201"/>
      <c r="G109" s="201"/>
      <c r="H109" s="201"/>
      <c r="I109" s="201"/>
      <c r="J109" s="201"/>
      <c r="K109" s="180"/>
      <c r="L109" s="180"/>
      <c r="M109" s="180"/>
      <c r="N109" s="180"/>
      <c r="O109" s="180"/>
      <c r="P109" s="180"/>
      <c r="Q109" s="180"/>
      <c r="R109" s="180"/>
      <c r="S109" s="180"/>
      <c r="T109" s="180"/>
      <c r="U109" s="180"/>
    </row>
    <row r="110" spans="1:21" x14ac:dyDescent="0.35">
      <c r="A110" s="182"/>
      <c r="B110" s="182"/>
      <c r="C110" s="182"/>
      <c r="D110" s="201"/>
      <c r="E110" s="201"/>
      <c r="F110" s="201"/>
      <c r="G110" s="201"/>
      <c r="H110" s="201"/>
      <c r="I110" s="201"/>
      <c r="J110" s="201"/>
      <c r="K110" s="180"/>
      <c r="L110" s="180"/>
      <c r="M110" s="180"/>
      <c r="N110" s="180"/>
      <c r="O110" s="180"/>
      <c r="P110" s="180"/>
      <c r="Q110" s="180"/>
      <c r="R110" s="180"/>
      <c r="S110" s="180"/>
      <c r="T110" s="180"/>
      <c r="U110" s="180"/>
    </row>
    <row r="111" spans="1:21" x14ac:dyDescent="0.35">
      <c r="A111" s="182"/>
      <c r="B111" s="182"/>
      <c r="C111" s="182"/>
      <c r="D111" s="201"/>
      <c r="E111" s="201"/>
      <c r="F111" s="201"/>
      <c r="G111" s="201"/>
      <c r="H111" s="201"/>
      <c r="I111" s="201"/>
      <c r="J111" s="201"/>
      <c r="K111" s="180"/>
      <c r="L111" s="180"/>
      <c r="M111" s="180"/>
      <c r="N111" s="180"/>
      <c r="O111" s="180"/>
      <c r="P111" s="180"/>
      <c r="Q111" s="180"/>
      <c r="R111" s="180"/>
      <c r="S111" s="180"/>
      <c r="T111" s="180"/>
      <c r="U111" s="180"/>
    </row>
    <row r="112" spans="1:21" x14ac:dyDescent="0.35">
      <c r="A112" s="182"/>
      <c r="B112" s="182"/>
      <c r="C112" s="182"/>
      <c r="D112" s="201"/>
      <c r="E112" s="201"/>
      <c r="F112" s="201"/>
      <c r="G112" s="201"/>
      <c r="H112" s="201"/>
      <c r="I112" s="201"/>
      <c r="J112" s="201"/>
      <c r="K112" s="180"/>
      <c r="L112" s="180"/>
      <c r="M112" s="180"/>
      <c r="N112" s="180"/>
      <c r="O112" s="180"/>
      <c r="P112" s="180"/>
      <c r="Q112" s="180"/>
      <c r="R112" s="180"/>
      <c r="S112" s="180"/>
      <c r="T112" s="180"/>
      <c r="U112" s="180"/>
    </row>
    <row r="113" spans="1:21" x14ac:dyDescent="0.35">
      <c r="A113" s="182"/>
      <c r="B113" s="182"/>
      <c r="C113" s="182"/>
      <c r="D113" s="201"/>
      <c r="E113" s="201"/>
      <c r="F113" s="201"/>
      <c r="G113" s="201"/>
      <c r="H113" s="201"/>
      <c r="I113" s="201"/>
      <c r="J113" s="201"/>
      <c r="K113" s="180"/>
      <c r="L113" s="180"/>
      <c r="M113" s="180"/>
      <c r="N113" s="180"/>
      <c r="O113" s="180"/>
      <c r="P113" s="180"/>
      <c r="Q113" s="180"/>
      <c r="R113" s="180"/>
      <c r="S113" s="180"/>
      <c r="T113" s="180"/>
      <c r="U113" s="180"/>
    </row>
    <row r="114" spans="1:21" x14ac:dyDescent="0.35">
      <c r="A114" s="182"/>
      <c r="B114" s="182"/>
      <c r="C114" s="182"/>
      <c r="D114" s="201"/>
      <c r="E114" s="201"/>
      <c r="F114" s="201"/>
      <c r="G114" s="201"/>
      <c r="H114" s="201"/>
      <c r="I114" s="201"/>
      <c r="J114" s="201"/>
      <c r="K114" s="180"/>
      <c r="L114" s="180"/>
      <c r="M114" s="180"/>
      <c r="N114" s="180"/>
      <c r="O114" s="180"/>
      <c r="P114" s="180"/>
      <c r="Q114" s="180"/>
      <c r="R114" s="180"/>
      <c r="S114" s="180"/>
      <c r="T114" s="180"/>
      <c r="U114" s="180"/>
    </row>
    <row r="115" spans="1:21" x14ac:dyDescent="0.35">
      <c r="A115" s="182"/>
      <c r="B115" s="182"/>
      <c r="C115" s="182"/>
      <c r="D115" s="201"/>
      <c r="E115" s="201"/>
      <c r="F115" s="201"/>
      <c r="G115" s="201"/>
      <c r="H115" s="201"/>
      <c r="I115" s="201"/>
      <c r="J115" s="201"/>
      <c r="K115" s="180"/>
      <c r="L115" s="180"/>
      <c r="M115" s="180"/>
      <c r="N115" s="180"/>
      <c r="O115" s="180"/>
      <c r="P115" s="180"/>
      <c r="Q115" s="180"/>
      <c r="R115" s="180"/>
      <c r="S115" s="180"/>
      <c r="T115" s="180"/>
      <c r="U115" s="180"/>
    </row>
    <row r="116" spans="1:21" x14ac:dyDescent="0.35">
      <c r="A116" s="182"/>
      <c r="B116" s="182"/>
      <c r="C116" s="182"/>
      <c r="D116" s="201"/>
      <c r="E116" s="201"/>
      <c r="F116" s="201"/>
      <c r="G116" s="201"/>
      <c r="H116" s="201"/>
      <c r="I116" s="201"/>
      <c r="J116" s="201"/>
      <c r="K116" s="180"/>
      <c r="L116" s="180"/>
      <c r="M116" s="180"/>
      <c r="N116" s="180"/>
      <c r="O116" s="180"/>
      <c r="P116" s="180"/>
      <c r="Q116" s="180"/>
      <c r="R116" s="180"/>
      <c r="S116" s="180"/>
      <c r="T116" s="180"/>
      <c r="U116" s="180"/>
    </row>
    <row r="117" spans="1:21" x14ac:dyDescent="0.35">
      <c r="A117" s="182"/>
      <c r="B117" s="182"/>
      <c r="C117" s="182"/>
      <c r="D117" s="201"/>
      <c r="E117" s="201"/>
      <c r="F117" s="201"/>
      <c r="G117" s="201"/>
      <c r="H117" s="201"/>
      <c r="I117" s="201"/>
      <c r="J117" s="201"/>
      <c r="K117" s="180"/>
      <c r="L117" s="180"/>
      <c r="M117" s="180"/>
      <c r="N117" s="180"/>
      <c r="O117" s="180"/>
      <c r="P117" s="180"/>
      <c r="Q117" s="180"/>
      <c r="R117" s="180"/>
      <c r="S117" s="180"/>
      <c r="T117" s="180"/>
      <c r="U117" s="180"/>
    </row>
    <row r="118" spans="1:21" x14ac:dyDescent="0.35">
      <c r="A118" s="182"/>
      <c r="B118" s="182"/>
      <c r="C118" s="182"/>
      <c r="D118" s="201"/>
      <c r="E118" s="201"/>
      <c r="F118" s="201"/>
      <c r="G118" s="201"/>
      <c r="H118" s="201"/>
      <c r="I118" s="201"/>
      <c r="J118" s="201"/>
      <c r="K118" s="180"/>
      <c r="L118" s="180"/>
      <c r="M118" s="180"/>
      <c r="N118" s="180"/>
      <c r="O118" s="180"/>
      <c r="P118" s="180"/>
      <c r="Q118" s="180"/>
      <c r="R118" s="180"/>
      <c r="S118" s="180"/>
      <c r="T118" s="180"/>
      <c r="U118" s="180"/>
    </row>
    <row r="119" spans="1:21" x14ac:dyDescent="0.35">
      <c r="A119" s="182"/>
      <c r="B119" s="182"/>
      <c r="C119" s="182"/>
      <c r="D119" s="201"/>
      <c r="E119" s="201"/>
      <c r="F119" s="201"/>
      <c r="G119" s="201"/>
      <c r="H119" s="201"/>
      <c r="I119" s="201"/>
      <c r="J119" s="201"/>
      <c r="K119" s="180"/>
      <c r="L119" s="180"/>
      <c r="M119" s="180"/>
      <c r="N119" s="180"/>
      <c r="O119" s="180"/>
      <c r="P119" s="180"/>
      <c r="Q119" s="180"/>
      <c r="R119" s="180"/>
      <c r="S119" s="180"/>
      <c r="T119" s="180"/>
      <c r="U119" s="180"/>
    </row>
    <row r="120" spans="1:21" x14ac:dyDescent="0.35">
      <c r="A120" s="182"/>
      <c r="B120" s="182"/>
      <c r="C120" s="182"/>
      <c r="D120" s="201"/>
      <c r="E120" s="201"/>
      <c r="F120" s="201"/>
      <c r="G120" s="201"/>
      <c r="H120" s="201"/>
      <c r="I120" s="201"/>
      <c r="J120" s="201"/>
      <c r="K120" s="180"/>
      <c r="L120" s="180"/>
      <c r="M120" s="180"/>
      <c r="N120" s="180"/>
      <c r="O120" s="180"/>
      <c r="P120" s="180"/>
      <c r="Q120" s="180"/>
      <c r="R120" s="180"/>
      <c r="S120" s="180"/>
      <c r="T120" s="180"/>
      <c r="U120" s="180"/>
    </row>
    <row r="121" spans="1:21" x14ac:dyDescent="0.35">
      <c r="A121" s="182"/>
      <c r="B121" s="182"/>
      <c r="C121" s="182"/>
      <c r="D121" s="201"/>
      <c r="E121" s="201"/>
      <c r="F121" s="201"/>
      <c r="G121" s="201"/>
      <c r="H121" s="201"/>
      <c r="I121" s="201"/>
      <c r="J121" s="201"/>
      <c r="K121" s="180"/>
      <c r="L121" s="180"/>
      <c r="M121" s="180"/>
      <c r="N121" s="180"/>
      <c r="O121" s="180"/>
      <c r="P121" s="180"/>
      <c r="Q121" s="180"/>
      <c r="R121" s="180"/>
      <c r="S121" s="180"/>
      <c r="T121" s="180"/>
      <c r="U121" s="180"/>
    </row>
    <row r="122" spans="1:21" x14ac:dyDescent="0.35">
      <c r="A122" s="182"/>
      <c r="B122" s="182"/>
      <c r="C122" s="182"/>
      <c r="D122" s="201"/>
      <c r="E122" s="201"/>
      <c r="F122" s="201"/>
      <c r="G122" s="201"/>
      <c r="H122" s="201"/>
      <c r="I122" s="201"/>
      <c r="J122" s="201"/>
      <c r="K122" s="180"/>
      <c r="L122" s="180"/>
      <c r="M122" s="180"/>
      <c r="N122" s="180"/>
      <c r="O122" s="180"/>
      <c r="P122" s="180"/>
      <c r="Q122" s="180"/>
      <c r="R122" s="180"/>
      <c r="S122" s="180"/>
      <c r="T122" s="180"/>
      <c r="U122" s="180"/>
    </row>
    <row r="123" spans="1:21" x14ac:dyDescent="0.35">
      <c r="A123" s="182"/>
      <c r="B123" s="182"/>
      <c r="C123" s="182"/>
      <c r="D123" s="201"/>
      <c r="E123" s="201"/>
      <c r="F123" s="201"/>
      <c r="G123" s="201"/>
      <c r="H123" s="201"/>
      <c r="I123" s="201"/>
      <c r="J123" s="201"/>
      <c r="K123" s="180"/>
      <c r="L123" s="180"/>
      <c r="M123" s="180"/>
      <c r="N123" s="180"/>
      <c r="O123" s="180"/>
      <c r="P123" s="180"/>
      <c r="Q123" s="180"/>
      <c r="R123" s="180"/>
      <c r="S123" s="180"/>
      <c r="T123" s="180"/>
      <c r="U123" s="180"/>
    </row>
    <row r="124" spans="1:21" x14ac:dyDescent="0.35">
      <c r="A124" s="182"/>
      <c r="B124" s="182"/>
      <c r="C124" s="182"/>
      <c r="D124" s="201"/>
      <c r="E124" s="201"/>
      <c r="F124" s="201"/>
      <c r="G124" s="201"/>
      <c r="H124" s="201"/>
      <c r="I124" s="201"/>
      <c r="J124" s="201"/>
      <c r="K124" s="180"/>
      <c r="L124" s="180"/>
      <c r="M124" s="180"/>
      <c r="N124" s="180"/>
      <c r="O124" s="180"/>
      <c r="P124" s="180"/>
      <c r="Q124" s="180"/>
      <c r="R124" s="180"/>
      <c r="S124" s="180"/>
      <c r="T124" s="180"/>
      <c r="U124" s="180"/>
    </row>
    <row r="125" spans="1:21" x14ac:dyDescent="0.35">
      <c r="A125" s="182"/>
      <c r="B125" s="182"/>
      <c r="C125" s="182"/>
      <c r="D125" s="201"/>
      <c r="E125" s="201"/>
      <c r="F125" s="201"/>
      <c r="G125" s="201"/>
      <c r="H125" s="201"/>
      <c r="I125" s="201"/>
      <c r="J125" s="201"/>
      <c r="K125" s="180"/>
      <c r="L125" s="180"/>
      <c r="M125" s="180"/>
      <c r="N125" s="180"/>
      <c r="O125" s="180"/>
      <c r="P125" s="180"/>
      <c r="Q125" s="180"/>
      <c r="R125" s="180"/>
      <c r="S125" s="180"/>
      <c r="T125" s="180"/>
      <c r="U125" s="180"/>
    </row>
    <row r="126" spans="1:21" x14ac:dyDescent="0.35">
      <c r="A126" s="182"/>
      <c r="B126" s="182"/>
      <c r="C126" s="182"/>
      <c r="D126" s="201"/>
      <c r="E126" s="201"/>
      <c r="F126" s="201"/>
      <c r="G126" s="201"/>
      <c r="H126" s="201"/>
      <c r="I126" s="201"/>
      <c r="J126" s="201"/>
      <c r="K126" s="180"/>
      <c r="L126" s="180"/>
      <c r="M126" s="180"/>
      <c r="N126" s="180"/>
      <c r="O126" s="180"/>
      <c r="P126" s="180"/>
      <c r="Q126" s="180"/>
      <c r="R126" s="180"/>
      <c r="S126" s="180"/>
      <c r="T126" s="180"/>
      <c r="U126" s="180"/>
    </row>
    <row r="127" spans="1:21" x14ac:dyDescent="0.35">
      <c r="A127" s="182"/>
      <c r="B127" s="182"/>
      <c r="C127" s="182"/>
      <c r="D127" s="201"/>
      <c r="E127" s="201"/>
      <c r="F127" s="201"/>
      <c r="G127" s="201"/>
      <c r="H127" s="201"/>
      <c r="I127" s="201"/>
      <c r="J127" s="201"/>
      <c r="K127" s="180"/>
      <c r="L127" s="180"/>
      <c r="M127" s="180"/>
      <c r="N127" s="180"/>
      <c r="O127" s="180"/>
      <c r="P127" s="180"/>
      <c r="Q127" s="180"/>
      <c r="R127" s="180"/>
      <c r="S127" s="180"/>
      <c r="T127" s="180"/>
      <c r="U127" s="180"/>
    </row>
    <row r="128" spans="1:21" x14ac:dyDescent="0.35">
      <c r="A128" s="182"/>
      <c r="B128" s="182"/>
      <c r="C128" s="182"/>
      <c r="D128" s="201"/>
      <c r="E128" s="201"/>
      <c r="F128" s="201"/>
      <c r="G128" s="201"/>
      <c r="H128" s="201"/>
      <c r="I128" s="201"/>
      <c r="J128" s="201"/>
      <c r="K128" s="180"/>
      <c r="L128" s="180"/>
      <c r="M128" s="180"/>
      <c r="N128" s="180"/>
      <c r="O128" s="180"/>
      <c r="P128" s="180"/>
      <c r="Q128" s="180"/>
      <c r="R128" s="180"/>
      <c r="S128" s="180"/>
      <c r="T128" s="180"/>
      <c r="U128" s="180"/>
    </row>
    <row r="129" spans="1:21" x14ac:dyDescent="0.35">
      <c r="A129" s="182"/>
      <c r="B129" s="182"/>
      <c r="C129" s="182"/>
      <c r="D129" s="201"/>
      <c r="E129" s="201"/>
      <c r="F129" s="201"/>
      <c r="G129" s="201"/>
      <c r="H129" s="201"/>
      <c r="I129" s="201"/>
      <c r="J129" s="201"/>
      <c r="K129" s="180"/>
      <c r="L129" s="180"/>
      <c r="M129" s="180"/>
      <c r="N129" s="180"/>
      <c r="O129" s="180"/>
      <c r="P129" s="180"/>
      <c r="Q129" s="180"/>
      <c r="R129" s="180"/>
      <c r="S129" s="180"/>
      <c r="T129" s="180"/>
      <c r="U129" s="180"/>
    </row>
    <row r="130" spans="1:21" x14ac:dyDescent="0.35">
      <c r="A130" s="201" t="s">
        <v>162</v>
      </c>
      <c r="B130" s="180"/>
      <c r="C130" s="180"/>
      <c r="D130" s="180"/>
      <c r="E130" s="180"/>
      <c r="F130" s="180"/>
      <c r="G130" s="180"/>
      <c r="H130" s="180"/>
      <c r="I130" s="180"/>
      <c r="J130" s="180"/>
      <c r="K130" s="180"/>
      <c r="L130" s="180"/>
      <c r="M130" s="180"/>
      <c r="N130" s="180"/>
      <c r="O130" s="180"/>
      <c r="P130" s="180"/>
      <c r="Q130" s="180"/>
      <c r="R130" s="180"/>
      <c r="S130" s="180"/>
      <c r="T130" s="180"/>
      <c r="U130" s="180"/>
    </row>
    <row r="131" spans="1:21" x14ac:dyDescent="0.35">
      <c r="A131" s="180"/>
      <c r="B131" s="180"/>
      <c r="C131" s="180"/>
      <c r="D131" s="180"/>
      <c r="E131" s="180"/>
      <c r="F131" s="180"/>
      <c r="G131" s="180"/>
      <c r="H131" s="180"/>
      <c r="I131" s="180"/>
      <c r="J131" s="180"/>
      <c r="K131" s="180"/>
      <c r="L131" s="180"/>
      <c r="M131" s="180"/>
      <c r="N131" s="180"/>
      <c r="O131" s="180"/>
      <c r="P131" s="180"/>
      <c r="Q131" s="180"/>
      <c r="R131" s="180"/>
      <c r="S131" s="180"/>
      <c r="T131" s="180"/>
      <c r="U131" s="180"/>
    </row>
    <row r="132" spans="1:21" x14ac:dyDescent="0.35">
      <c r="A132" s="180"/>
      <c r="B132" s="180"/>
      <c r="C132" s="180"/>
      <c r="D132" s="180"/>
      <c r="E132" s="180"/>
      <c r="F132" s="180"/>
      <c r="G132" s="180"/>
      <c r="H132" s="180"/>
      <c r="I132" s="180"/>
      <c r="J132" s="180"/>
      <c r="K132" s="180"/>
      <c r="L132" s="180"/>
      <c r="M132" s="180"/>
      <c r="N132" s="180"/>
      <c r="O132" s="180"/>
      <c r="P132" s="180"/>
      <c r="Q132" s="180"/>
      <c r="R132" s="180"/>
      <c r="S132" s="180"/>
      <c r="T132" s="180"/>
      <c r="U132" s="180"/>
    </row>
    <row r="133" spans="1:21" x14ac:dyDescent="0.35">
      <c r="A133" s="180"/>
      <c r="B133" s="180"/>
      <c r="C133" s="180"/>
      <c r="D133" s="180"/>
      <c r="E133" s="180"/>
      <c r="F133" s="180"/>
      <c r="G133" s="180"/>
      <c r="H133" s="180"/>
      <c r="I133" s="180"/>
      <c r="J133" s="180"/>
      <c r="K133" s="180"/>
      <c r="L133" s="180"/>
      <c r="M133" s="180"/>
      <c r="N133" s="180"/>
      <c r="O133" s="180"/>
      <c r="P133" s="180"/>
      <c r="Q133" s="180"/>
      <c r="R133" s="180"/>
      <c r="S133" s="180"/>
      <c r="T133" s="180"/>
      <c r="U133" s="180"/>
    </row>
    <row r="134" spans="1:21" x14ac:dyDescent="0.35">
      <c r="A134" s="180"/>
      <c r="B134" s="180"/>
      <c r="C134" s="180"/>
      <c r="D134" s="180"/>
      <c r="E134" s="180"/>
      <c r="F134" s="180"/>
      <c r="G134" s="180"/>
      <c r="H134" s="180"/>
      <c r="I134" s="180"/>
      <c r="J134" s="180"/>
      <c r="K134" s="180"/>
      <c r="L134" s="180"/>
      <c r="M134" s="180"/>
      <c r="N134" s="180"/>
      <c r="O134" s="180"/>
      <c r="P134" s="180"/>
      <c r="Q134" s="180"/>
      <c r="R134" s="180"/>
      <c r="S134" s="180"/>
      <c r="T134" s="180"/>
      <c r="U134" s="180"/>
    </row>
    <row r="135" spans="1:21" x14ac:dyDescent="0.35">
      <c r="A135" s="180"/>
      <c r="B135" s="180"/>
      <c r="C135" s="180"/>
      <c r="D135" s="180"/>
      <c r="E135" s="180"/>
      <c r="F135" s="180"/>
      <c r="G135" s="180"/>
      <c r="H135" s="180"/>
      <c r="I135" s="180"/>
      <c r="J135" s="180"/>
      <c r="K135" s="180"/>
      <c r="L135" s="180"/>
      <c r="M135" s="180"/>
      <c r="N135" s="180"/>
      <c r="O135" s="180"/>
      <c r="P135" s="180"/>
      <c r="Q135" s="180"/>
      <c r="R135" s="180"/>
      <c r="S135" s="180"/>
      <c r="T135" s="180"/>
      <c r="U135" s="180"/>
    </row>
    <row r="136" spans="1:21" x14ac:dyDescent="0.35">
      <c r="A136" s="180"/>
      <c r="B136" s="180"/>
      <c r="C136" s="180"/>
      <c r="D136" s="180"/>
      <c r="E136" s="180"/>
      <c r="F136" s="180"/>
      <c r="G136" s="180"/>
      <c r="H136" s="180"/>
      <c r="I136" s="180"/>
      <c r="J136" s="180"/>
      <c r="K136" s="180"/>
      <c r="L136" s="180"/>
      <c r="M136" s="180"/>
      <c r="N136" s="180"/>
      <c r="O136" s="180"/>
      <c r="P136" s="180"/>
      <c r="Q136" s="180"/>
      <c r="R136" s="180"/>
      <c r="S136" s="180"/>
      <c r="T136" s="180"/>
      <c r="U136" s="180"/>
    </row>
    <row r="137" spans="1:21" x14ac:dyDescent="0.35">
      <c r="A137" s="180"/>
      <c r="B137" s="180"/>
      <c r="C137" s="180"/>
      <c r="D137" s="180"/>
      <c r="E137" s="180"/>
      <c r="F137" s="180"/>
      <c r="G137" s="180"/>
      <c r="H137" s="180"/>
      <c r="I137" s="180"/>
      <c r="J137" s="180"/>
      <c r="K137" s="180"/>
      <c r="L137" s="180"/>
      <c r="M137" s="180"/>
      <c r="N137" s="180"/>
      <c r="O137" s="180"/>
      <c r="P137" s="180"/>
      <c r="Q137" s="180"/>
      <c r="R137" s="180"/>
      <c r="S137" s="180"/>
      <c r="T137" s="180"/>
      <c r="U137" s="180"/>
    </row>
    <row r="138" spans="1:21" x14ac:dyDescent="0.35">
      <c r="A138" s="180"/>
      <c r="B138" s="180"/>
      <c r="C138" s="180"/>
      <c r="D138" s="180"/>
      <c r="E138" s="180"/>
      <c r="F138" s="180"/>
      <c r="G138" s="180"/>
      <c r="H138" s="180"/>
      <c r="I138" s="180"/>
      <c r="J138" s="180"/>
      <c r="K138" s="180"/>
      <c r="L138" s="180"/>
      <c r="M138" s="180"/>
      <c r="N138" s="180"/>
      <c r="O138" s="180"/>
      <c r="P138" s="180"/>
      <c r="Q138" s="180"/>
      <c r="R138" s="180"/>
      <c r="S138" s="180"/>
      <c r="T138" s="180"/>
      <c r="U138" s="180"/>
    </row>
    <row r="139" spans="1:21" x14ac:dyDescent="0.35">
      <c r="A139" s="180"/>
      <c r="B139" s="180"/>
      <c r="C139" s="180"/>
      <c r="D139" s="180"/>
      <c r="E139" s="180"/>
      <c r="F139" s="180"/>
      <c r="G139" s="180"/>
      <c r="H139" s="180"/>
      <c r="I139" s="180"/>
      <c r="J139" s="180"/>
      <c r="K139" s="180"/>
      <c r="L139" s="180"/>
      <c r="M139" s="180"/>
      <c r="N139" s="180"/>
      <c r="O139" s="180"/>
      <c r="P139" s="180"/>
      <c r="Q139" s="180"/>
      <c r="R139" s="180"/>
      <c r="S139" s="180"/>
      <c r="T139" s="180"/>
      <c r="U139" s="180"/>
    </row>
    <row r="140" spans="1:21" x14ac:dyDescent="0.35">
      <c r="A140" s="180"/>
      <c r="B140" s="180"/>
      <c r="C140" s="180"/>
      <c r="D140" s="180"/>
      <c r="E140" s="180"/>
      <c r="F140" s="180"/>
      <c r="G140" s="180"/>
      <c r="H140" s="180"/>
      <c r="I140" s="180"/>
      <c r="J140" s="180"/>
      <c r="K140" s="180"/>
      <c r="L140" s="180"/>
      <c r="M140" s="180"/>
      <c r="N140" s="180"/>
      <c r="O140" s="180"/>
      <c r="P140" s="180"/>
      <c r="Q140" s="180"/>
      <c r="R140" s="180"/>
      <c r="S140" s="180"/>
      <c r="T140" s="180"/>
      <c r="U140" s="180"/>
    </row>
    <row r="141" spans="1:21" x14ac:dyDescent="0.35">
      <c r="A141" s="180"/>
      <c r="B141" s="180"/>
      <c r="C141" s="180"/>
      <c r="D141" s="180"/>
      <c r="E141" s="180"/>
      <c r="F141" s="180"/>
      <c r="G141" s="180"/>
      <c r="H141" s="180"/>
      <c r="I141" s="269" t="s">
        <v>163</v>
      </c>
      <c r="J141" s="180"/>
      <c r="K141" s="180"/>
      <c r="L141" s="180"/>
      <c r="M141" s="180"/>
      <c r="N141" s="180"/>
      <c r="O141" s="180"/>
      <c r="P141" s="180"/>
      <c r="Q141" s="180"/>
      <c r="R141" s="180"/>
      <c r="S141" s="180"/>
      <c r="T141" s="180"/>
      <c r="U141" s="180"/>
    </row>
    <row r="142" spans="1:21" x14ac:dyDescent="0.35">
      <c r="A142" s="180"/>
      <c r="B142" s="180"/>
      <c r="C142" s="180"/>
      <c r="D142" s="180"/>
      <c r="E142" s="180"/>
      <c r="F142" s="180"/>
      <c r="G142" s="180"/>
      <c r="H142" s="180"/>
      <c r="I142" s="180"/>
      <c r="J142" s="180"/>
      <c r="K142" s="180"/>
      <c r="L142" s="180"/>
      <c r="M142" s="180"/>
      <c r="N142" s="180"/>
      <c r="O142" s="180"/>
      <c r="P142" s="180"/>
      <c r="Q142" s="180"/>
      <c r="R142" s="180"/>
      <c r="S142" s="180"/>
      <c r="T142" s="180"/>
      <c r="U142" s="180"/>
    </row>
    <row r="143" spans="1:21" x14ac:dyDescent="0.35">
      <c r="A143" s="182"/>
      <c r="B143" s="182"/>
      <c r="C143" s="182"/>
      <c r="D143" s="201"/>
      <c r="E143" s="201"/>
      <c r="F143" s="201"/>
      <c r="G143" s="201"/>
      <c r="H143" s="201"/>
      <c r="I143" s="201"/>
      <c r="J143" s="201"/>
      <c r="K143" s="180"/>
      <c r="L143" s="180"/>
      <c r="M143" s="180"/>
      <c r="N143" s="180"/>
      <c r="O143" s="180"/>
      <c r="P143" s="180"/>
      <c r="Q143" s="180"/>
      <c r="R143" s="180"/>
      <c r="S143" s="180"/>
      <c r="T143" s="180"/>
      <c r="U143" s="180"/>
    </row>
    <row r="144" spans="1:21" x14ac:dyDescent="0.35">
      <c r="A144" s="182"/>
      <c r="B144" s="182"/>
      <c r="C144" s="182"/>
      <c r="D144" s="201"/>
      <c r="E144" s="201"/>
      <c r="F144" s="201"/>
      <c r="G144" s="180"/>
      <c r="H144" s="201"/>
      <c r="I144" s="201"/>
      <c r="J144" s="201"/>
      <c r="K144" s="180"/>
      <c r="L144" s="180"/>
      <c r="M144" s="180"/>
      <c r="N144" s="180"/>
      <c r="O144" s="180"/>
      <c r="P144" s="180"/>
      <c r="Q144" s="180"/>
      <c r="R144" s="180"/>
      <c r="S144" s="180"/>
      <c r="T144" s="180"/>
      <c r="U144" s="180"/>
    </row>
    <row r="145" spans="1:21" x14ac:dyDescent="0.35">
      <c r="A145" s="182"/>
      <c r="B145" s="182"/>
      <c r="C145" s="182"/>
      <c r="D145" s="201"/>
      <c r="E145" s="201"/>
      <c r="F145" s="201"/>
      <c r="G145" s="201"/>
      <c r="H145" s="201"/>
      <c r="I145" s="201"/>
      <c r="J145" s="201"/>
      <c r="K145" s="180"/>
      <c r="L145" s="180"/>
      <c r="M145" s="180"/>
      <c r="N145" s="180"/>
      <c r="O145" s="180"/>
      <c r="P145" s="180"/>
      <c r="Q145" s="180"/>
      <c r="R145" s="180"/>
      <c r="S145" s="180"/>
      <c r="T145" s="180"/>
      <c r="U145" s="180"/>
    </row>
    <row r="146" spans="1:21" x14ac:dyDescent="0.35">
      <c r="A146" s="182"/>
      <c r="B146" s="182"/>
      <c r="C146" s="182"/>
      <c r="D146" s="201"/>
      <c r="E146" s="201"/>
      <c r="F146" s="201"/>
      <c r="G146" s="201"/>
      <c r="H146" s="201"/>
      <c r="I146" s="201"/>
      <c r="J146" s="201"/>
      <c r="K146" s="180"/>
      <c r="L146" s="180"/>
      <c r="M146" s="180"/>
      <c r="N146" s="180"/>
      <c r="O146" s="180"/>
      <c r="P146" s="180"/>
      <c r="Q146" s="180"/>
      <c r="R146" s="180"/>
      <c r="S146" s="180"/>
      <c r="T146" s="180"/>
      <c r="U146" s="180"/>
    </row>
    <row r="147" spans="1:21" x14ac:dyDescent="0.35">
      <c r="A147" s="182"/>
      <c r="B147" s="182"/>
      <c r="C147" s="182"/>
      <c r="D147" s="201"/>
      <c r="E147" s="201"/>
      <c r="F147" s="201"/>
      <c r="G147" s="201"/>
      <c r="H147" s="201"/>
      <c r="I147" s="201"/>
      <c r="J147" s="201"/>
      <c r="K147" s="180"/>
      <c r="L147" s="180"/>
      <c r="M147" s="180"/>
      <c r="N147" s="180"/>
      <c r="O147" s="180"/>
      <c r="P147" s="180"/>
      <c r="Q147" s="180"/>
      <c r="R147" s="180"/>
      <c r="S147" s="180"/>
      <c r="T147" s="180"/>
      <c r="U147" s="180"/>
    </row>
    <row r="148" spans="1:21" x14ac:dyDescent="0.35">
      <c r="A148" s="182"/>
      <c r="B148" s="182"/>
      <c r="C148" s="182"/>
      <c r="D148" s="201"/>
      <c r="E148" s="201"/>
      <c r="F148" s="201"/>
      <c r="G148" s="201"/>
      <c r="H148" s="201"/>
      <c r="I148" s="201"/>
      <c r="J148" s="201"/>
      <c r="K148" s="180"/>
      <c r="L148" s="180"/>
      <c r="M148" s="180"/>
      <c r="N148" s="180"/>
      <c r="O148" s="180"/>
      <c r="P148" s="180"/>
      <c r="Q148" s="180"/>
      <c r="R148" s="180"/>
      <c r="S148" s="180"/>
      <c r="T148" s="180"/>
      <c r="U148" s="180"/>
    </row>
    <row r="149" spans="1:21" x14ac:dyDescent="0.35">
      <c r="A149" s="182"/>
      <c r="B149" s="182"/>
      <c r="C149" s="182"/>
      <c r="D149" s="201"/>
      <c r="E149" s="201"/>
      <c r="F149" s="201"/>
      <c r="G149" s="201"/>
      <c r="H149" s="201"/>
      <c r="I149" s="201"/>
      <c r="J149" s="201"/>
      <c r="K149" s="180"/>
      <c r="L149" s="180"/>
      <c r="M149" s="180"/>
      <c r="N149" s="180"/>
      <c r="O149" s="180"/>
      <c r="P149" s="180"/>
      <c r="Q149" s="180"/>
      <c r="R149" s="180"/>
      <c r="S149" s="180"/>
      <c r="T149" s="180"/>
      <c r="U149" s="180"/>
    </row>
    <row r="150" spans="1:21" x14ac:dyDescent="0.35">
      <c r="A150" s="182"/>
      <c r="B150" s="182"/>
      <c r="C150" s="182"/>
      <c r="D150" s="201"/>
      <c r="E150" s="201"/>
      <c r="F150" s="201"/>
      <c r="G150" s="201"/>
      <c r="H150" s="201"/>
      <c r="I150" s="201"/>
      <c r="J150" s="201"/>
      <c r="K150" s="180"/>
      <c r="L150" s="180"/>
      <c r="M150" s="180"/>
      <c r="N150" s="180"/>
      <c r="O150" s="180"/>
      <c r="P150" s="180"/>
      <c r="Q150" s="180"/>
      <c r="R150" s="180"/>
      <c r="S150" s="180"/>
      <c r="T150" s="180"/>
      <c r="U150" s="180"/>
    </row>
    <row r="151" spans="1:21" x14ac:dyDescent="0.35">
      <c r="A151" s="182"/>
      <c r="B151" s="182"/>
      <c r="C151" s="182"/>
      <c r="D151" s="201"/>
      <c r="E151" s="201"/>
      <c r="F151" s="201"/>
      <c r="G151" s="201"/>
      <c r="H151" s="201"/>
      <c r="I151" s="201"/>
      <c r="J151" s="201"/>
      <c r="K151" s="180"/>
      <c r="L151" s="180"/>
      <c r="M151" s="180"/>
      <c r="N151" s="180"/>
      <c r="O151" s="180"/>
      <c r="P151" s="180"/>
      <c r="Q151" s="180"/>
      <c r="R151" s="180"/>
      <c r="S151" s="180"/>
      <c r="T151" s="180"/>
      <c r="U151" s="180"/>
    </row>
    <row r="152" spans="1:21" x14ac:dyDescent="0.35">
      <c r="A152" s="182"/>
      <c r="B152" s="182"/>
      <c r="C152" s="182"/>
      <c r="D152" s="201"/>
      <c r="E152" s="201"/>
      <c r="F152" s="201"/>
      <c r="G152" s="201"/>
      <c r="H152" s="201"/>
      <c r="I152" s="201"/>
      <c r="J152" s="201"/>
      <c r="K152" s="180"/>
      <c r="L152" s="180"/>
      <c r="M152" s="180"/>
      <c r="N152" s="180"/>
      <c r="O152" s="180"/>
      <c r="P152" s="180"/>
      <c r="Q152" s="180"/>
      <c r="R152" s="180"/>
      <c r="S152" s="180"/>
      <c r="T152" s="180"/>
      <c r="U152" s="180"/>
    </row>
    <row r="153" spans="1:21" x14ac:dyDescent="0.35">
      <c r="A153" s="182"/>
      <c r="B153" s="182"/>
      <c r="C153" s="182"/>
      <c r="D153" s="201"/>
      <c r="E153" s="201"/>
      <c r="F153" s="201"/>
      <c r="G153" s="201"/>
      <c r="H153" s="201"/>
      <c r="I153" s="201"/>
      <c r="J153" s="201"/>
      <c r="K153" s="180"/>
      <c r="L153" s="180"/>
      <c r="M153" s="180"/>
      <c r="N153" s="180"/>
      <c r="O153" s="180"/>
      <c r="P153" s="180"/>
      <c r="Q153" s="180"/>
      <c r="R153" s="180"/>
      <c r="S153" s="180"/>
      <c r="T153" s="180"/>
      <c r="U153" s="180"/>
    </row>
    <row r="154" spans="1:21" x14ac:dyDescent="0.35">
      <c r="A154" s="182"/>
      <c r="B154" s="182"/>
      <c r="C154" s="182"/>
      <c r="D154" s="201"/>
      <c r="E154" s="201"/>
      <c r="F154" s="201"/>
      <c r="G154" s="201"/>
      <c r="H154" s="201"/>
      <c r="I154" s="201"/>
      <c r="J154" s="201"/>
      <c r="K154" s="180"/>
      <c r="L154" s="180"/>
      <c r="M154" s="180"/>
      <c r="N154" s="180"/>
      <c r="O154" s="180"/>
      <c r="P154" s="180"/>
      <c r="Q154" s="180"/>
      <c r="R154" s="180"/>
      <c r="S154" s="180"/>
      <c r="T154" s="180"/>
      <c r="U154" s="180"/>
    </row>
    <row r="155" spans="1:21" x14ac:dyDescent="0.35">
      <c r="A155" s="182"/>
      <c r="B155" s="182"/>
      <c r="C155" s="182"/>
      <c r="D155" s="201"/>
      <c r="E155" s="201"/>
      <c r="F155" s="201"/>
      <c r="G155" s="201"/>
      <c r="H155" s="201"/>
      <c r="I155" s="201"/>
      <c r="J155" s="201"/>
      <c r="K155" s="180"/>
      <c r="L155" s="180"/>
      <c r="M155" s="180"/>
      <c r="N155" s="180"/>
      <c r="O155" s="180"/>
      <c r="P155" s="180"/>
      <c r="Q155" s="180"/>
      <c r="R155" s="180"/>
      <c r="S155" s="180"/>
      <c r="T155" s="180"/>
      <c r="U155" s="180"/>
    </row>
    <row r="156" spans="1:21" x14ac:dyDescent="0.35">
      <c r="A156" s="182"/>
      <c r="B156" s="182"/>
      <c r="C156" s="182"/>
      <c r="D156" s="201"/>
      <c r="E156" s="201"/>
      <c r="F156" s="201"/>
      <c r="G156" s="201"/>
      <c r="H156" s="201"/>
      <c r="I156" s="201"/>
      <c r="J156" s="201"/>
      <c r="K156" s="180"/>
      <c r="L156" s="180"/>
      <c r="M156" s="180"/>
      <c r="N156" s="180"/>
      <c r="O156" s="180"/>
      <c r="P156" s="180"/>
      <c r="Q156" s="180"/>
      <c r="R156" s="180"/>
      <c r="S156" s="180"/>
      <c r="T156" s="180"/>
      <c r="U156" s="180"/>
    </row>
    <row r="157" spans="1:21" x14ac:dyDescent="0.35">
      <c r="A157" s="182"/>
      <c r="B157" s="182"/>
      <c r="C157" s="182"/>
      <c r="D157" s="201"/>
      <c r="E157" s="201"/>
      <c r="F157" s="201"/>
      <c r="G157" s="201"/>
      <c r="H157" s="201"/>
      <c r="I157" s="201"/>
      <c r="J157" s="201"/>
      <c r="K157" s="180"/>
      <c r="L157" s="180"/>
      <c r="M157" s="180"/>
      <c r="N157" s="180"/>
      <c r="O157" s="180"/>
      <c r="P157" s="180"/>
      <c r="Q157" s="180"/>
      <c r="R157" s="180"/>
      <c r="S157" s="180"/>
      <c r="T157" s="180"/>
      <c r="U157" s="180"/>
    </row>
    <row r="158" spans="1:21" x14ac:dyDescent="0.35">
      <c r="A158" s="182"/>
      <c r="B158" s="182"/>
      <c r="C158" s="182"/>
      <c r="D158" s="201"/>
      <c r="E158" s="201"/>
      <c r="F158" s="201"/>
      <c r="G158" s="201"/>
      <c r="H158" s="201"/>
      <c r="I158" s="201"/>
      <c r="J158" s="201"/>
      <c r="K158" s="180"/>
      <c r="L158" s="180"/>
      <c r="M158" s="180"/>
      <c r="N158" s="180"/>
      <c r="O158" s="180"/>
      <c r="P158" s="180"/>
      <c r="Q158" s="180"/>
      <c r="R158" s="180"/>
      <c r="S158" s="180"/>
      <c r="T158" s="180"/>
      <c r="U158" s="180"/>
    </row>
    <row r="159" spans="1:21" x14ac:dyDescent="0.35">
      <c r="A159" s="182"/>
      <c r="B159" s="182"/>
      <c r="C159" s="182"/>
      <c r="D159" s="201"/>
      <c r="E159" s="201"/>
      <c r="F159" s="201"/>
      <c r="G159" s="201"/>
      <c r="H159" s="201"/>
      <c r="I159" s="201"/>
      <c r="J159" s="201"/>
      <c r="K159" s="180"/>
      <c r="L159" s="180"/>
      <c r="M159" s="180"/>
      <c r="N159" s="180"/>
      <c r="O159" s="180"/>
      <c r="P159" s="180"/>
      <c r="Q159" s="180"/>
      <c r="R159" s="180"/>
      <c r="S159" s="180"/>
      <c r="T159" s="180"/>
      <c r="U159" s="180"/>
    </row>
    <row r="160" spans="1:21" x14ac:dyDescent="0.35">
      <c r="A160" s="182"/>
      <c r="B160" s="182"/>
      <c r="C160" s="182"/>
      <c r="D160" s="201"/>
      <c r="E160" s="201"/>
      <c r="F160" s="201"/>
      <c r="G160" s="201"/>
      <c r="H160" s="201"/>
      <c r="I160" s="201"/>
      <c r="J160" s="201"/>
      <c r="K160" s="180"/>
      <c r="L160" s="180"/>
      <c r="M160" s="180"/>
      <c r="N160" s="180"/>
      <c r="O160" s="180"/>
      <c r="P160" s="180"/>
      <c r="Q160" s="180"/>
      <c r="R160" s="180"/>
      <c r="S160" s="180"/>
      <c r="T160" s="180"/>
      <c r="U160" s="180"/>
    </row>
    <row r="161" spans="1:21" x14ac:dyDescent="0.35">
      <c r="A161" s="182"/>
      <c r="B161" s="182"/>
      <c r="C161" s="182"/>
      <c r="D161" s="201"/>
      <c r="E161" s="201"/>
      <c r="F161" s="201"/>
      <c r="G161" s="201"/>
      <c r="H161" s="201"/>
      <c r="I161" s="201"/>
      <c r="J161" s="201"/>
      <c r="K161" s="180"/>
      <c r="L161" s="180"/>
      <c r="M161" s="180"/>
      <c r="N161" s="180"/>
      <c r="O161" s="180"/>
      <c r="P161" s="180"/>
      <c r="Q161" s="180"/>
      <c r="R161" s="180"/>
      <c r="S161" s="180"/>
      <c r="T161" s="180"/>
      <c r="U161" s="180"/>
    </row>
    <row r="162" spans="1:21" x14ac:dyDescent="0.35">
      <c r="A162" s="182"/>
      <c r="B162" s="182"/>
      <c r="C162" s="182"/>
      <c r="D162" s="201"/>
      <c r="E162" s="201"/>
      <c r="F162" s="201"/>
      <c r="G162" s="201"/>
      <c r="H162" s="201"/>
      <c r="I162" s="201"/>
      <c r="J162" s="201"/>
      <c r="K162" s="180"/>
      <c r="L162" s="180"/>
      <c r="M162" s="180"/>
      <c r="N162" s="180"/>
      <c r="O162" s="180"/>
      <c r="P162" s="180"/>
      <c r="Q162" s="180"/>
      <c r="R162" s="180"/>
      <c r="S162" s="180"/>
      <c r="T162" s="180"/>
      <c r="U162" s="180"/>
    </row>
    <row r="163" spans="1:21" x14ac:dyDescent="0.35">
      <c r="A163" s="182"/>
      <c r="B163" s="182"/>
      <c r="C163" s="182"/>
      <c r="D163" s="201"/>
      <c r="E163" s="201"/>
      <c r="F163" s="201"/>
      <c r="G163" s="201"/>
      <c r="H163" s="201"/>
      <c r="I163" s="201"/>
      <c r="J163" s="201"/>
      <c r="K163" s="180"/>
      <c r="L163" s="180"/>
      <c r="M163" s="180"/>
      <c r="N163" s="180"/>
      <c r="O163" s="180"/>
      <c r="P163" s="180"/>
      <c r="Q163" s="180"/>
      <c r="R163" s="180"/>
      <c r="S163" s="180"/>
      <c r="T163" s="180"/>
      <c r="U163" s="180"/>
    </row>
    <row r="164" spans="1:21" x14ac:dyDescent="0.35">
      <c r="A164" s="182"/>
      <c r="B164" s="182"/>
      <c r="C164" s="182"/>
      <c r="D164" s="201"/>
      <c r="E164" s="201"/>
      <c r="F164" s="201"/>
      <c r="G164" s="201"/>
      <c r="H164" s="201"/>
      <c r="I164" s="201"/>
      <c r="J164" s="201"/>
      <c r="K164" s="180"/>
      <c r="L164" s="180"/>
      <c r="M164" s="180"/>
      <c r="N164" s="180"/>
      <c r="O164" s="180"/>
      <c r="P164" s="180"/>
      <c r="Q164" s="180"/>
      <c r="R164" s="180"/>
      <c r="S164" s="180"/>
      <c r="T164" s="180"/>
      <c r="U164" s="180"/>
    </row>
    <row r="165" spans="1:21" x14ac:dyDescent="0.35">
      <c r="A165" s="182"/>
      <c r="B165" s="182"/>
      <c r="C165" s="866" t="str">
        <f>par!$D$37</f>
        <v>Populate OSCAR fields with values in column I after filling in worksheet D&amp;C plant 1. You can use copy/paste.</v>
      </c>
      <c r="D165" s="867"/>
      <c r="E165" s="867"/>
      <c r="F165" s="867"/>
      <c r="G165" s="867"/>
      <c r="H165" s="867"/>
      <c r="I165" s="867"/>
      <c r="J165" s="868"/>
      <c r="K165" s="180"/>
      <c r="L165" s="180"/>
      <c r="M165" s="180"/>
      <c r="N165" s="180"/>
      <c r="O165" s="180"/>
      <c r="P165" s="180"/>
      <c r="Q165" s="180"/>
      <c r="R165" s="180"/>
      <c r="S165" s="180"/>
      <c r="T165" s="180"/>
      <c r="U165" s="180"/>
    </row>
    <row r="166" spans="1:21" ht="15.75" customHeight="1" x14ac:dyDescent="0.35">
      <c r="A166" s="182"/>
      <c r="B166" s="182"/>
      <c r="C166" s="869"/>
      <c r="D166" s="870"/>
      <c r="E166" s="870"/>
      <c r="F166" s="870"/>
      <c r="G166" s="870"/>
      <c r="H166" s="870"/>
      <c r="I166" s="870"/>
      <c r="J166" s="871"/>
      <c r="K166" s="180"/>
      <c r="L166" s="180"/>
      <c r="M166" s="180"/>
      <c r="N166" s="180"/>
      <c r="O166" s="180"/>
      <c r="P166" s="180"/>
      <c r="Q166" s="180"/>
      <c r="R166" s="180"/>
      <c r="S166" s="180"/>
      <c r="T166" s="180"/>
      <c r="U166" s="180"/>
    </row>
    <row r="167" spans="1:21" ht="16.5" customHeight="1" x14ac:dyDescent="0.35">
      <c r="A167" s="182"/>
      <c r="B167" s="182"/>
      <c r="C167" s="872"/>
      <c r="D167" s="873"/>
      <c r="E167" s="873"/>
      <c r="F167" s="873"/>
      <c r="G167" s="873"/>
      <c r="H167" s="873"/>
      <c r="I167" s="873"/>
      <c r="J167" s="874"/>
      <c r="K167" s="180"/>
      <c r="L167" s="180"/>
      <c r="M167" s="180"/>
      <c r="N167" s="180"/>
      <c r="O167" s="180"/>
      <c r="P167" s="180"/>
      <c r="Q167" s="180"/>
      <c r="R167" s="180"/>
      <c r="S167" s="180"/>
      <c r="T167" s="180"/>
      <c r="U167" s="180"/>
    </row>
    <row r="168" spans="1:21" ht="16.5" customHeight="1" x14ac:dyDescent="0.35">
      <c r="A168" s="182"/>
      <c r="B168" s="182"/>
      <c r="C168" s="183"/>
      <c r="D168" s="183"/>
      <c r="E168" s="183"/>
      <c r="F168" s="183"/>
      <c r="G168" s="183"/>
      <c r="H168" s="183"/>
      <c r="I168" s="183"/>
      <c r="J168" s="183"/>
      <c r="K168" s="180"/>
      <c r="L168" s="180"/>
      <c r="M168" s="180"/>
      <c r="N168" s="180"/>
      <c r="O168" s="180"/>
      <c r="P168" s="180"/>
      <c r="Q168" s="180"/>
      <c r="R168" s="180"/>
      <c r="S168" s="180"/>
      <c r="T168" s="180"/>
      <c r="U168" s="180"/>
    </row>
    <row r="169" spans="1:21" ht="19.5" customHeight="1" x14ac:dyDescent="0.35">
      <c r="A169" s="182"/>
      <c r="B169" s="182"/>
      <c r="C169" s="182"/>
      <c r="D169" s="201"/>
      <c r="E169" s="192"/>
      <c r="F169" s="192"/>
      <c r="G169" s="192"/>
      <c r="H169" s="192"/>
      <c r="I169" s="192"/>
      <c r="J169" s="192"/>
      <c r="K169" s="192"/>
      <c r="L169" s="180"/>
      <c r="M169" s="180"/>
      <c r="N169" s="180"/>
      <c r="O169" s="180"/>
      <c r="P169" s="180"/>
      <c r="Q169" s="180"/>
      <c r="R169" s="180"/>
      <c r="S169" s="180"/>
      <c r="T169" s="180"/>
      <c r="U169" s="180"/>
    </row>
    <row r="170" spans="1:21" ht="25.5" customHeight="1" x14ac:dyDescent="0.35">
      <c r="A170" s="182"/>
      <c r="B170" s="182"/>
      <c r="C170" s="182"/>
      <c r="D170" s="201"/>
      <c r="E170" s="202"/>
      <c r="F170" s="193"/>
      <c r="G170" s="193"/>
      <c r="H170" s="193"/>
      <c r="I170" s="193"/>
      <c r="J170" s="193"/>
      <c r="K170" s="193"/>
      <c r="L170" s="180"/>
      <c r="M170" s="180"/>
      <c r="N170" s="180"/>
      <c r="O170" s="180"/>
      <c r="P170" s="180"/>
      <c r="Q170" s="180"/>
      <c r="R170" s="180"/>
      <c r="S170" s="180"/>
      <c r="T170" s="180"/>
      <c r="U170" s="180"/>
    </row>
    <row r="171" spans="1:21" x14ac:dyDescent="0.35">
      <c r="A171" s="182"/>
      <c r="B171" s="180"/>
      <c r="C171" s="180"/>
      <c r="D171" s="182"/>
      <c r="E171" s="180"/>
      <c r="F171" s="180"/>
      <c r="G171" s="180"/>
      <c r="H171" s="180"/>
      <c r="I171" s="180"/>
      <c r="J171" s="180"/>
      <c r="K171" s="180"/>
      <c r="L171" s="180"/>
      <c r="M171" s="180"/>
      <c r="N171" s="180"/>
      <c r="O171" s="180"/>
      <c r="P171" s="180"/>
      <c r="Q171" s="180"/>
      <c r="R171" s="180"/>
      <c r="S171" s="180"/>
      <c r="T171" s="180"/>
      <c r="U171" s="180"/>
    </row>
    <row r="172" spans="1:21" x14ac:dyDescent="0.35">
      <c r="A172" s="180"/>
      <c r="B172" s="180"/>
      <c r="C172" s="180"/>
      <c r="D172" s="180"/>
      <c r="E172" s="180"/>
      <c r="F172" s="180"/>
      <c r="G172" s="180"/>
      <c r="H172" s="180"/>
      <c r="I172" s="180"/>
      <c r="J172" s="180"/>
      <c r="K172" s="180"/>
      <c r="L172" s="180"/>
      <c r="M172" s="180"/>
      <c r="N172" s="180"/>
      <c r="O172" s="180"/>
      <c r="P172" s="180"/>
      <c r="Q172" s="180"/>
      <c r="R172" s="180"/>
      <c r="S172" s="180"/>
      <c r="T172" s="180"/>
      <c r="U172" s="180"/>
    </row>
    <row r="173" spans="1:21" x14ac:dyDescent="0.35">
      <c r="A173" s="180"/>
      <c r="B173" s="180"/>
      <c r="C173" s="180"/>
      <c r="D173" s="180"/>
      <c r="E173" s="180"/>
      <c r="F173" s="180"/>
      <c r="G173" s="180"/>
      <c r="H173" s="180"/>
      <c r="I173" s="180"/>
      <c r="J173" s="180"/>
      <c r="K173" s="180"/>
      <c r="L173" s="180"/>
      <c r="M173" s="180"/>
      <c r="N173" s="180"/>
      <c r="O173" s="180"/>
      <c r="P173" s="180"/>
      <c r="Q173" s="180"/>
      <c r="R173" s="180"/>
      <c r="S173" s="180"/>
      <c r="T173" s="180"/>
      <c r="U173" s="180"/>
    </row>
    <row r="174" spans="1:21" x14ac:dyDescent="0.35">
      <c r="A174" s="180"/>
      <c r="B174" s="180"/>
      <c r="C174" s="180"/>
      <c r="D174" s="180"/>
      <c r="E174" s="180"/>
      <c r="F174" s="180"/>
      <c r="G174" s="180"/>
      <c r="H174" s="180"/>
      <c r="I174" s="180"/>
      <c r="J174" s="180"/>
      <c r="K174" s="180"/>
      <c r="L174" s="180"/>
      <c r="M174" s="180"/>
      <c r="N174" s="194"/>
      <c r="O174" s="180"/>
      <c r="P174" s="180"/>
      <c r="Q174" s="180"/>
      <c r="R174" s="180"/>
      <c r="S174" s="180"/>
      <c r="T174" s="180"/>
      <c r="U174" s="180"/>
    </row>
    <row r="175" spans="1:21" x14ac:dyDescent="0.35">
      <c r="A175" s="180"/>
      <c r="B175" s="180"/>
      <c r="C175" s="180"/>
      <c r="D175" s="180"/>
      <c r="E175" s="180"/>
      <c r="F175" s="180"/>
      <c r="G175" s="180"/>
      <c r="H175" s="180"/>
      <c r="I175" s="180"/>
      <c r="J175" s="180"/>
      <c r="K175" s="180"/>
      <c r="L175" s="180"/>
      <c r="M175" s="180"/>
      <c r="N175" s="180"/>
      <c r="O175" s="180"/>
      <c r="P175" s="180"/>
      <c r="Q175" s="180"/>
      <c r="R175" s="180"/>
      <c r="S175" s="180"/>
      <c r="T175" s="180"/>
      <c r="U175" s="180"/>
    </row>
    <row r="176" spans="1:21" ht="15" customHeight="1" x14ac:dyDescent="0.35">
      <c r="A176" s="180"/>
      <c r="B176" s="180"/>
      <c r="C176" s="180"/>
      <c r="D176" s="180"/>
      <c r="E176" s="180"/>
      <c r="F176" s="180"/>
      <c r="G176" s="180"/>
      <c r="H176" s="180"/>
      <c r="I176" s="180"/>
      <c r="J176" s="180"/>
      <c r="K176" s="180"/>
      <c r="L176" s="180"/>
      <c r="M176" s="180"/>
      <c r="N176" s="180"/>
      <c r="O176" s="180"/>
      <c r="P176" s="180"/>
      <c r="Q176" s="180"/>
      <c r="R176" s="180"/>
      <c r="S176" s="180"/>
      <c r="T176" s="180"/>
      <c r="U176" s="180"/>
    </row>
    <row r="177" spans="1:22" ht="15" customHeight="1" x14ac:dyDescent="0.35">
      <c r="A177" s="180"/>
      <c r="B177" s="180"/>
      <c r="C177" s="182" t="s">
        <v>164</v>
      </c>
      <c r="D177" s="180"/>
      <c r="E177" s="180"/>
      <c r="F177" s="180"/>
      <c r="G177" s="180"/>
      <c r="H177" s="180"/>
      <c r="I177" s="180"/>
      <c r="J177" s="180"/>
      <c r="K177" s="180"/>
      <c r="L177" s="180"/>
      <c r="M177" s="180"/>
      <c r="N177" s="180"/>
      <c r="O177" s="180"/>
      <c r="P177" s="180"/>
      <c r="Q177" s="180"/>
      <c r="R177" s="180"/>
      <c r="S177" s="192"/>
      <c r="T177" s="195"/>
      <c r="U177" s="195"/>
      <c r="V177" s="114"/>
    </row>
    <row r="178" spans="1:22" ht="15" customHeight="1" x14ac:dyDescent="0.35">
      <c r="A178" s="180"/>
      <c r="B178" s="180"/>
      <c r="C178" s="180"/>
      <c r="D178" s="180"/>
      <c r="E178" s="180"/>
      <c r="F178" s="180"/>
      <c r="G178" s="180"/>
      <c r="H178" s="180"/>
      <c r="I178" s="180"/>
      <c r="J178" s="180"/>
      <c r="K178" s="180"/>
      <c r="L178" s="180"/>
      <c r="M178" s="180"/>
      <c r="N178" s="180"/>
      <c r="O178" s="180"/>
      <c r="P178" s="180"/>
      <c r="Q178" s="180"/>
      <c r="R178" s="180"/>
      <c r="S178" s="195"/>
      <c r="T178" s="195"/>
      <c r="U178" s="195"/>
      <c r="V178" s="114"/>
    </row>
    <row r="179" spans="1:22" ht="15" customHeight="1" x14ac:dyDescent="0.35">
      <c r="A179" s="180"/>
      <c r="B179" s="180"/>
      <c r="C179" s="180"/>
      <c r="D179" s="180"/>
      <c r="E179" s="180"/>
      <c r="F179" s="180"/>
      <c r="G179" s="180"/>
      <c r="H179" s="180"/>
      <c r="I179" s="180"/>
      <c r="J179" s="180"/>
      <c r="K179" s="180"/>
      <c r="L179" s="180"/>
      <c r="M179" s="180"/>
      <c r="N179" s="180"/>
      <c r="O179" s="180"/>
      <c r="P179" s="180"/>
      <c r="Q179" s="180"/>
      <c r="R179" s="180"/>
      <c r="S179" s="195"/>
      <c r="T179" s="195"/>
      <c r="U179" s="195"/>
      <c r="V179" s="114"/>
    </row>
    <row r="180" spans="1:22" ht="15" customHeight="1" x14ac:dyDescent="0.35">
      <c r="A180" s="180"/>
      <c r="B180" s="180"/>
      <c r="C180" s="180"/>
      <c r="D180" s="180"/>
      <c r="E180" s="180"/>
      <c r="F180" s="180"/>
      <c r="G180" s="180"/>
      <c r="H180" s="180"/>
      <c r="I180" s="180"/>
      <c r="J180" s="180"/>
      <c r="K180" s="180"/>
      <c r="L180" s="180"/>
      <c r="M180" s="180"/>
      <c r="N180" s="180"/>
      <c r="O180" s="180"/>
      <c r="P180" s="180"/>
      <c r="Q180" s="180"/>
      <c r="R180" s="180"/>
      <c r="S180" s="195"/>
      <c r="T180" s="195"/>
      <c r="U180" s="195"/>
      <c r="V180" s="114"/>
    </row>
    <row r="181" spans="1:22" x14ac:dyDescent="0.35">
      <c r="A181" s="180"/>
      <c r="B181" s="180"/>
      <c r="C181" s="180"/>
      <c r="D181" s="180"/>
      <c r="E181" s="180"/>
      <c r="F181" s="180"/>
      <c r="G181" s="180"/>
      <c r="H181" s="180"/>
      <c r="I181" s="180"/>
      <c r="J181" s="180"/>
      <c r="K181" s="180"/>
      <c r="L181" s="180"/>
      <c r="M181" s="180"/>
      <c r="N181" s="180"/>
      <c r="O181" s="180"/>
      <c r="P181" s="180"/>
      <c r="Q181" s="180"/>
      <c r="R181" s="180"/>
      <c r="S181" s="180"/>
      <c r="T181" s="180"/>
      <c r="U181" s="180"/>
    </row>
    <row r="182" spans="1:22" ht="19.5" customHeight="1" thickBot="1" x14ac:dyDescent="0.4">
      <c r="A182" s="84"/>
      <c r="B182" s="84"/>
      <c r="C182" s="84"/>
      <c r="D182" s="84"/>
      <c r="E182" s="84"/>
      <c r="F182" s="84"/>
      <c r="G182" s="84"/>
      <c r="H182" s="84"/>
      <c r="I182" s="84"/>
      <c r="J182" s="270" t="s">
        <v>165</v>
      </c>
      <c r="K182" s="180"/>
      <c r="L182" s="180"/>
      <c r="M182" s="180"/>
      <c r="N182" s="180"/>
      <c r="O182" s="180"/>
      <c r="P182" s="180"/>
      <c r="Q182" s="180"/>
      <c r="R182" s="180"/>
      <c r="S182" s="180"/>
      <c r="T182" s="180"/>
      <c r="U182" s="180"/>
    </row>
    <row r="183" spans="1:22" ht="30.15" customHeight="1" x14ac:dyDescent="0.35">
      <c r="A183" s="863" t="s">
        <v>166</v>
      </c>
      <c r="B183" s="864"/>
      <c r="C183" s="864"/>
      <c r="D183" s="864"/>
      <c r="E183" s="864"/>
      <c r="F183" s="865"/>
      <c r="G183" s="277"/>
      <c r="H183" s="278"/>
      <c r="I183" s="273">
        <f>SUM(G233:J233)</f>
        <v>0</v>
      </c>
      <c r="J183" s="270" t="s">
        <v>167</v>
      </c>
      <c r="K183" s="196"/>
      <c r="L183" s="196"/>
      <c r="M183" s="196"/>
      <c r="N183" s="197"/>
      <c r="O183" s="198"/>
      <c r="P183" s="198"/>
      <c r="Q183" s="198"/>
      <c r="R183" s="198"/>
      <c r="S183" s="180"/>
      <c r="T183" s="180"/>
      <c r="U183" s="180"/>
    </row>
    <row r="184" spans="1:22" ht="30.15" customHeight="1" x14ac:dyDescent="0.35">
      <c r="A184" s="845" t="s">
        <v>168</v>
      </c>
      <c r="B184" s="846"/>
      <c r="C184" s="846"/>
      <c r="D184" s="846"/>
      <c r="E184" s="846"/>
      <c r="F184" s="847"/>
      <c r="G184" s="281"/>
      <c r="H184" s="279"/>
      <c r="I184" s="274">
        <f>IF(ISERROR(SUM(G255:J255)/SUM(G253:J253)),0,SUM(G255:J255)/SUM(G253:J253))</f>
        <v>0</v>
      </c>
      <c r="J184" s="272" t="s">
        <v>169</v>
      </c>
      <c r="K184" s="196"/>
      <c r="L184" s="196"/>
      <c r="M184" s="196"/>
      <c r="N184" s="197"/>
      <c r="O184" s="198"/>
      <c r="P184" s="198"/>
      <c r="Q184" s="198"/>
      <c r="R184" s="198"/>
      <c r="S184" s="180"/>
      <c r="T184" s="180"/>
      <c r="U184" s="180"/>
    </row>
    <row r="185" spans="1:22" ht="30.15" customHeight="1" x14ac:dyDescent="0.35">
      <c r="A185" s="845" t="s">
        <v>170</v>
      </c>
      <c r="B185" s="846"/>
      <c r="C185" s="846"/>
      <c r="D185" s="846"/>
      <c r="E185" s="846"/>
      <c r="F185" s="847"/>
      <c r="G185" s="281"/>
      <c r="H185" s="279"/>
      <c r="I185" s="274">
        <f>IF(ISERROR(SUM(G256:J256)/SUM(G252:J252)),0,SUM(G256:J256)/SUM(G252:J252))</f>
        <v>0</v>
      </c>
      <c r="J185" s="270" t="s">
        <v>171</v>
      </c>
      <c r="K185" s="196"/>
      <c r="L185" s="196"/>
      <c r="M185" s="196"/>
      <c r="N185" s="197"/>
      <c r="O185" s="198"/>
      <c r="P185" s="198"/>
      <c r="Q185" s="198"/>
      <c r="R185" s="198"/>
      <c r="S185" s="180"/>
      <c r="T185" s="180"/>
      <c r="U185" s="180"/>
    </row>
    <row r="186" spans="1:22" ht="30.15" customHeight="1" x14ac:dyDescent="0.35">
      <c r="A186" s="845" t="s">
        <v>172</v>
      </c>
      <c r="B186" s="846"/>
      <c r="C186" s="846"/>
      <c r="D186" s="846"/>
      <c r="E186" s="846"/>
      <c r="F186" s="847"/>
      <c r="G186" s="281"/>
      <c r="H186" s="279"/>
      <c r="I186" s="275">
        <f t="shared" ref="I186:I191" si="0">SUM(G236:J236)</f>
        <v>0</v>
      </c>
      <c r="J186" s="270" t="s">
        <v>173</v>
      </c>
      <c r="K186" s="196"/>
      <c r="L186" s="196"/>
      <c r="M186" s="196"/>
      <c r="N186" s="197"/>
      <c r="O186" s="198"/>
      <c r="P186" s="198"/>
      <c r="Q186" s="198"/>
      <c r="R186" s="198"/>
      <c r="S186" s="180"/>
      <c r="T186" s="180"/>
      <c r="U186" s="180"/>
    </row>
    <row r="187" spans="1:22" ht="30.15" customHeight="1" x14ac:dyDescent="0.35">
      <c r="A187" s="845" t="s">
        <v>174</v>
      </c>
      <c r="B187" s="846"/>
      <c r="C187" s="846"/>
      <c r="D187" s="846"/>
      <c r="E187" s="846"/>
      <c r="F187" s="847"/>
      <c r="G187" s="281"/>
      <c r="H187" s="279"/>
      <c r="I187" s="275">
        <f t="shared" si="0"/>
        <v>0</v>
      </c>
      <c r="J187" s="270" t="s">
        <v>175</v>
      </c>
      <c r="K187" s="196"/>
      <c r="L187" s="196"/>
      <c r="M187" s="196"/>
      <c r="N187" s="197"/>
      <c r="O187" s="198"/>
      <c r="P187" s="198"/>
      <c r="Q187" s="198"/>
      <c r="R187" s="198"/>
      <c r="S187" s="180"/>
      <c r="T187" s="180"/>
      <c r="U187" s="180"/>
    </row>
    <row r="188" spans="1:22" s="73" customFormat="1" ht="30.15" customHeight="1" x14ac:dyDescent="0.35">
      <c r="A188" s="845" t="s">
        <v>176</v>
      </c>
      <c r="B188" s="846"/>
      <c r="C188" s="846"/>
      <c r="D188" s="846"/>
      <c r="E188" s="846"/>
      <c r="F188" s="847"/>
      <c r="G188" s="282"/>
      <c r="H188" s="280"/>
      <c r="I188" s="275">
        <f t="shared" si="0"/>
        <v>0</v>
      </c>
      <c r="J188" s="270" t="s">
        <v>177</v>
      </c>
      <c r="K188" s="196"/>
      <c r="L188" s="196"/>
      <c r="M188" s="196"/>
      <c r="N188" s="197"/>
      <c r="O188" s="198"/>
      <c r="P188" s="198"/>
      <c r="Q188" s="198"/>
      <c r="R188" s="198"/>
      <c r="S188" s="199"/>
      <c r="T188" s="199"/>
      <c r="U188" s="199"/>
    </row>
    <row r="189" spans="1:22" ht="30.15" customHeight="1" x14ac:dyDescent="0.35">
      <c r="A189" s="845" t="s">
        <v>178</v>
      </c>
      <c r="B189" s="846"/>
      <c r="C189" s="846"/>
      <c r="D189" s="846"/>
      <c r="E189" s="846"/>
      <c r="F189" s="847"/>
      <c r="G189" s="282"/>
      <c r="H189" s="279"/>
      <c r="I189" s="275">
        <f t="shared" si="0"/>
        <v>0</v>
      </c>
      <c r="J189" s="270" t="s">
        <v>179</v>
      </c>
      <c r="K189" s="196"/>
      <c r="L189" s="196"/>
      <c r="M189" s="196"/>
      <c r="N189" s="197"/>
      <c r="O189" s="198"/>
      <c r="P189" s="198"/>
      <c r="Q189" s="198"/>
      <c r="R189" s="198"/>
      <c r="S189" s="180"/>
      <c r="T189" s="180"/>
      <c r="U189" s="180"/>
    </row>
    <row r="190" spans="1:22" ht="30.15" customHeight="1" x14ac:dyDescent="0.35">
      <c r="A190" s="845" t="s">
        <v>180</v>
      </c>
      <c r="B190" s="846"/>
      <c r="C190" s="846"/>
      <c r="D190" s="846"/>
      <c r="E190" s="846"/>
      <c r="F190" s="847"/>
      <c r="G190" s="282"/>
      <c r="H190" s="279"/>
      <c r="I190" s="275">
        <f t="shared" si="0"/>
        <v>0</v>
      </c>
      <c r="J190" s="270" t="s">
        <v>181</v>
      </c>
      <c r="K190" s="196"/>
      <c r="L190" s="196"/>
      <c r="M190" s="196"/>
      <c r="N190" s="197"/>
      <c r="O190" s="198"/>
      <c r="P190" s="198"/>
      <c r="Q190" s="198"/>
      <c r="R190" s="198"/>
      <c r="S190" s="180"/>
      <c r="T190" s="180"/>
      <c r="U190" s="180"/>
    </row>
    <row r="191" spans="1:22" ht="30.15" customHeight="1" x14ac:dyDescent="0.35">
      <c r="A191" s="845" t="s">
        <v>182</v>
      </c>
      <c r="B191" s="846"/>
      <c r="C191" s="846"/>
      <c r="D191" s="846"/>
      <c r="E191" s="846"/>
      <c r="F191" s="847"/>
      <c r="G191" s="281"/>
      <c r="H191" s="279"/>
      <c r="I191" s="275">
        <f t="shared" si="0"/>
        <v>0</v>
      </c>
      <c r="J191" s="270" t="s">
        <v>183</v>
      </c>
      <c r="K191" s="196"/>
      <c r="L191" s="196"/>
      <c r="M191" s="196"/>
      <c r="N191" s="197"/>
      <c r="O191" s="198"/>
      <c r="P191" s="198"/>
      <c r="Q191" s="198"/>
      <c r="R191" s="198"/>
      <c r="S191" s="180"/>
      <c r="T191" s="180"/>
      <c r="U191" s="180"/>
    </row>
    <row r="192" spans="1:22" ht="30.15" customHeight="1" x14ac:dyDescent="0.35">
      <c r="A192" s="845" t="s">
        <v>184</v>
      </c>
      <c r="B192" s="846"/>
      <c r="C192" s="846"/>
      <c r="D192" s="846"/>
      <c r="E192" s="846"/>
      <c r="F192" s="847"/>
      <c r="G192" s="281"/>
      <c r="H192" s="279"/>
      <c r="I192" s="274">
        <f>IF(ISERROR(SUM(G257:J257)/SUM(G254:J254)),0,SUM(G257:J257)/SUM(G254:J254))</f>
        <v>0</v>
      </c>
      <c r="J192" s="272" t="s">
        <v>185</v>
      </c>
      <c r="K192" s="196"/>
      <c r="L192" s="196"/>
      <c r="M192" s="196"/>
      <c r="N192" s="197"/>
      <c r="O192" s="198"/>
      <c r="P192" s="198"/>
      <c r="Q192" s="198"/>
      <c r="R192" s="198"/>
      <c r="S192" s="180"/>
      <c r="T192" s="180"/>
      <c r="U192" s="180"/>
    </row>
    <row r="193" spans="1:21" ht="30.15" customHeight="1" x14ac:dyDescent="0.35">
      <c r="A193" s="845" t="s">
        <v>186</v>
      </c>
      <c r="B193" s="853"/>
      <c r="C193" s="853"/>
      <c r="D193" s="853"/>
      <c r="E193" s="853"/>
      <c r="F193" s="854"/>
      <c r="G193" s="281"/>
      <c r="H193" s="279"/>
      <c r="I193" s="275">
        <f t="shared" ref="I193:I201" si="1">SUM(G243:J243)</f>
        <v>0</v>
      </c>
      <c r="J193" s="270" t="s">
        <v>187</v>
      </c>
      <c r="K193" s="196"/>
      <c r="L193" s="196"/>
      <c r="M193" s="196"/>
      <c r="N193" s="197"/>
      <c r="O193" s="198"/>
      <c r="P193" s="198"/>
      <c r="Q193" s="198"/>
      <c r="R193" s="198"/>
      <c r="S193" s="180"/>
      <c r="T193" s="180"/>
      <c r="U193" s="180"/>
    </row>
    <row r="194" spans="1:21" ht="30.15" customHeight="1" x14ac:dyDescent="0.35">
      <c r="A194" s="845" t="s">
        <v>188</v>
      </c>
      <c r="B194" s="853"/>
      <c r="C194" s="853"/>
      <c r="D194" s="853"/>
      <c r="E194" s="853"/>
      <c r="F194" s="854"/>
      <c r="G194" s="281"/>
      <c r="H194" s="279"/>
      <c r="I194" s="275">
        <f t="shared" si="1"/>
        <v>0</v>
      </c>
      <c r="J194" s="270" t="s">
        <v>189</v>
      </c>
      <c r="K194" s="196"/>
      <c r="L194" s="196"/>
      <c r="M194" s="196"/>
      <c r="N194" s="197"/>
      <c r="O194" s="198"/>
      <c r="P194" s="198"/>
      <c r="Q194" s="198"/>
      <c r="R194" s="198"/>
      <c r="S194" s="180"/>
      <c r="T194" s="180"/>
      <c r="U194" s="180"/>
    </row>
    <row r="195" spans="1:21" ht="30.15" customHeight="1" x14ac:dyDescent="0.35">
      <c r="A195" s="845" t="s">
        <v>190</v>
      </c>
      <c r="B195" s="853"/>
      <c r="C195" s="853"/>
      <c r="D195" s="853"/>
      <c r="E195" s="853"/>
      <c r="F195" s="854"/>
      <c r="G195" s="281"/>
      <c r="H195" s="279"/>
      <c r="I195" s="275">
        <f t="shared" si="1"/>
        <v>0</v>
      </c>
      <c r="J195" s="270" t="s">
        <v>191</v>
      </c>
      <c r="K195" s="196"/>
      <c r="L195" s="196"/>
      <c r="M195" s="196"/>
      <c r="N195" s="197"/>
      <c r="O195" s="198"/>
      <c r="P195" s="198"/>
      <c r="Q195" s="198"/>
      <c r="R195" s="198"/>
      <c r="S195" s="180"/>
      <c r="T195" s="180"/>
      <c r="U195" s="180"/>
    </row>
    <row r="196" spans="1:21" ht="30.15" customHeight="1" x14ac:dyDescent="0.35">
      <c r="A196" s="845" t="s">
        <v>192</v>
      </c>
      <c r="B196" s="853"/>
      <c r="C196" s="853"/>
      <c r="D196" s="853"/>
      <c r="E196" s="853"/>
      <c r="F196" s="854"/>
      <c r="G196" s="281"/>
      <c r="H196" s="279"/>
      <c r="I196" s="275">
        <f t="shared" si="1"/>
        <v>0</v>
      </c>
      <c r="J196" s="270" t="s">
        <v>193</v>
      </c>
      <c r="K196" s="196"/>
      <c r="L196" s="196"/>
      <c r="M196" s="196"/>
      <c r="N196" s="197"/>
      <c r="O196" s="198"/>
      <c r="P196" s="198"/>
      <c r="Q196" s="198"/>
      <c r="R196" s="198"/>
      <c r="S196" s="180"/>
      <c r="T196" s="180"/>
      <c r="U196" s="180"/>
    </row>
    <row r="197" spans="1:21" ht="30.15" customHeight="1" x14ac:dyDescent="0.35">
      <c r="A197" s="845" t="s">
        <v>194</v>
      </c>
      <c r="B197" s="853"/>
      <c r="C197" s="853"/>
      <c r="D197" s="853"/>
      <c r="E197" s="853"/>
      <c r="F197" s="854"/>
      <c r="G197" s="281"/>
      <c r="H197" s="279"/>
      <c r="I197" s="275">
        <f t="shared" si="1"/>
        <v>0</v>
      </c>
      <c r="J197" s="272" t="s">
        <v>195</v>
      </c>
      <c r="K197" s="196"/>
      <c r="L197" s="196"/>
      <c r="M197" s="196"/>
      <c r="N197" s="197"/>
      <c r="O197" s="198"/>
      <c r="P197" s="198"/>
      <c r="Q197" s="198"/>
      <c r="R197" s="198"/>
      <c r="S197" s="180"/>
      <c r="T197" s="180"/>
      <c r="U197" s="180"/>
    </row>
    <row r="198" spans="1:21" ht="30.15" customHeight="1" x14ac:dyDescent="0.35">
      <c r="A198" s="845" t="s">
        <v>196</v>
      </c>
      <c r="B198" s="853"/>
      <c r="C198" s="853"/>
      <c r="D198" s="853"/>
      <c r="E198" s="853"/>
      <c r="F198" s="854"/>
      <c r="G198" s="281"/>
      <c r="H198" s="279"/>
      <c r="I198" s="275">
        <f t="shared" si="1"/>
        <v>0</v>
      </c>
      <c r="J198" s="272" t="s">
        <v>197</v>
      </c>
      <c r="K198" s="200" t="str">
        <f>IF(('D&amp;C plant 1'!$C$23)&gt;2011,par!$E$140,"")</f>
        <v/>
      </c>
      <c r="L198" s="196"/>
      <c r="M198" s="196"/>
      <c r="N198" s="197"/>
      <c r="O198" s="198"/>
      <c r="P198" s="198"/>
      <c r="Q198" s="198"/>
      <c r="R198" s="198"/>
      <c r="S198" s="180"/>
      <c r="T198" s="180"/>
      <c r="U198" s="180"/>
    </row>
    <row r="199" spans="1:21" ht="30.15" customHeight="1" x14ac:dyDescent="0.35">
      <c r="A199" s="845" t="s">
        <v>198</v>
      </c>
      <c r="B199" s="848"/>
      <c r="C199" s="848"/>
      <c r="D199" s="848"/>
      <c r="E199" s="848"/>
      <c r="F199" s="849"/>
      <c r="G199" s="281"/>
      <c r="H199" s="279"/>
      <c r="I199" s="275">
        <f t="shared" si="1"/>
        <v>0</v>
      </c>
      <c r="J199" s="272" t="s">
        <v>199</v>
      </c>
      <c r="K199" s="270" t="str">
        <f>IF(('D&amp;C plant 1'!$C$23)&lt;2012,par!$F$141,"")</f>
        <v>&lt;===== Please Ignore this entry field</v>
      </c>
      <c r="L199" s="196"/>
      <c r="M199" s="196"/>
      <c r="N199" s="197"/>
      <c r="O199" s="198"/>
      <c r="P199" s="198"/>
      <c r="Q199" s="198"/>
      <c r="R199" s="198"/>
      <c r="S199" s="180"/>
      <c r="T199" s="180"/>
      <c r="U199" s="180"/>
    </row>
    <row r="200" spans="1:21" ht="30.15" customHeight="1" x14ac:dyDescent="0.35">
      <c r="A200" s="845" t="s">
        <v>200</v>
      </c>
      <c r="B200" s="848"/>
      <c r="C200" s="848"/>
      <c r="D200" s="848"/>
      <c r="E200" s="848"/>
      <c r="F200" s="849"/>
      <c r="G200" s="281"/>
      <c r="H200" s="279"/>
      <c r="I200" s="275">
        <f t="shared" si="1"/>
        <v>0</v>
      </c>
      <c r="J200" s="272" t="s">
        <v>199</v>
      </c>
      <c r="K200" s="270" t="str">
        <f>IF(('D&amp;C plant 1'!$C$23)&lt;2012,par!$F$141,"")</f>
        <v>&lt;===== Please Ignore this entry field</v>
      </c>
      <c r="L200" s="196"/>
      <c r="M200" s="196"/>
      <c r="N200" s="197"/>
      <c r="O200" s="198"/>
      <c r="P200" s="198"/>
      <c r="Q200" s="198"/>
      <c r="R200" s="198"/>
      <c r="S200" s="180"/>
      <c r="T200" s="180"/>
      <c r="U200" s="180"/>
    </row>
    <row r="201" spans="1:21" ht="30.15" customHeight="1" thickBot="1" x14ac:dyDescent="0.4">
      <c r="A201" s="850" t="s">
        <v>201</v>
      </c>
      <c r="B201" s="851"/>
      <c r="C201" s="851"/>
      <c r="D201" s="851"/>
      <c r="E201" s="851"/>
      <c r="F201" s="852"/>
      <c r="G201" s="283"/>
      <c r="H201" s="284"/>
      <c r="I201" s="276">
        <f t="shared" si="1"/>
        <v>0</v>
      </c>
      <c r="J201" s="272" t="s">
        <v>199</v>
      </c>
      <c r="K201" s="270" t="str">
        <f>IF(('D&amp;C plant 1'!$C$23)&lt;2012,par!$F$141,"")</f>
        <v>&lt;===== Please Ignore this entry field</v>
      </c>
      <c r="L201" s="196"/>
      <c r="M201" s="196"/>
      <c r="N201" s="197"/>
      <c r="O201" s="198"/>
      <c r="P201" s="198"/>
      <c r="Q201" s="198"/>
      <c r="R201" s="198"/>
      <c r="S201" s="180"/>
      <c r="T201" s="180"/>
      <c r="U201" s="180"/>
    </row>
    <row r="202" spans="1:21" ht="19.5" customHeight="1" x14ac:dyDescent="0.35">
      <c r="A202" s="84"/>
      <c r="B202" s="84"/>
      <c r="C202" s="84"/>
      <c r="D202" s="84"/>
      <c r="E202" s="84"/>
      <c r="F202" s="84"/>
      <c r="G202" s="84"/>
      <c r="H202" s="84"/>
      <c r="I202" s="85"/>
      <c r="J202" s="181"/>
      <c r="K202" s="182"/>
      <c r="L202" s="180"/>
      <c r="M202" s="180"/>
      <c r="N202" s="180"/>
      <c r="O202" s="180"/>
      <c r="P202" s="180"/>
      <c r="Q202" s="180"/>
      <c r="R202" s="180"/>
      <c r="S202" s="180"/>
      <c r="T202" s="180"/>
      <c r="U202" s="180"/>
    </row>
    <row r="203" spans="1:21" ht="19.5" customHeight="1" x14ac:dyDescent="0.35">
      <c r="A203" s="180"/>
      <c r="B203" s="180"/>
      <c r="C203" s="180"/>
      <c r="D203" s="180"/>
      <c r="E203" s="180"/>
      <c r="F203" s="180"/>
      <c r="G203" s="180"/>
      <c r="H203" s="180"/>
      <c r="I203" s="180"/>
      <c r="J203" s="181"/>
      <c r="K203" s="182"/>
      <c r="L203" s="180"/>
      <c r="M203" s="180"/>
      <c r="N203" s="182"/>
      <c r="O203" s="180"/>
      <c r="P203" s="180"/>
      <c r="Q203" s="180"/>
      <c r="R203" s="180"/>
      <c r="S203" s="180"/>
      <c r="T203" s="180"/>
      <c r="U203" s="180"/>
    </row>
    <row r="204" spans="1:21" ht="15" thickBot="1" x14ac:dyDescent="0.4">
      <c r="A204" s="180"/>
      <c r="B204" s="180"/>
      <c r="C204" s="180"/>
      <c r="D204" s="180"/>
      <c r="E204" s="180"/>
      <c r="F204" s="180"/>
      <c r="G204" s="180"/>
      <c r="H204" s="183"/>
      <c r="I204" s="184"/>
      <c r="J204" s="180"/>
      <c r="K204" s="180"/>
      <c r="L204" s="180"/>
      <c r="M204" s="180"/>
      <c r="N204" s="180"/>
      <c r="O204" s="180"/>
      <c r="P204" s="180"/>
      <c r="Q204" s="180"/>
      <c r="R204" s="180"/>
      <c r="S204" s="180"/>
      <c r="T204" s="180"/>
      <c r="U204" s="180"/>
    </row>
    <row r="205" spans="1:21" ht="15" customHeight="1" x14ac:dyDescent="0.35">
      <c r="A205" s="180"/>
      <c r="B205" s="180"/>
      <c r="C205" s="882" t="s">
        <v>202</v>
      </c>
      <c r="D205" s="883"/>
      <c r="E205" s="883"/>
      <c r="F205" s="883"/>
      <c r="G205" s="883"/>
      <c r="H205" s="883"/>
      <c r="I205" s="883"/>
      <c r="J205" s="884"/>
      <c r="K205" s="180"/>
      <c r="L205" s="180"/>
      <c r="M205" s="180"/>
      <c r="N205" s="180"/>
      <c r="O205" s="180"/>
      <c r="P205" s="180"/>
      <c r="Q205" s="180"/>
      <c r="R205" s="180"/>
      <c r="S205" s="180"/>
      <c r="T205" s="180"/>
      <c r="U205" s="180"/>
    </row>
    <row r="206" spans="1:21" x14ac:dyDescent="0.35">
      <c r="A206" s="180"/>
      <c r="B206" s="180"/>
      <c r="C206" s="885"/>
      <c r="D206" s="886"/>
      <c r="E206" s="886"/>
      <c r="F206" s="886"/>
      <c r="G206" s="886"/>
      <c r="H206" s="886"/>
      <c r="I206" s="886"/>
      <c r="J206" s="887"/>
      <c r="K206" s="180"/>
      <c r="L206" s="180"/>
      <c r="M206" s="180"/>
      <c r="N206" s="180"/>
      <c r="O206" s="180"/>
      <c r="P206" s="180"/>
      <c r="Q206" s="180"/>
      <c r="R206" s="180"/>
      <c r="S206" s="180"/>
      <c r="T206" s="180"/>
      <c r="U206" s="180"/>
    </row>
    <row r="207" spans="1:21" ht="35.4" customHeight="1" thickBot="1" x14ac:dyDescent="0.4">
      <c r="A207" s="180"/>
      <c r="B207" s="180"/>
      <c r="C207" s="888"/>
      <c r="D207" s="889"/>
      <c r="E207" s="889"/>
      <c r="F207" s="889"/>
      <c r="G207" s="889"/>
      <c r="H207" s="889"/>
      <c r="I207" s="889"/>
      <c r="J207" s="890"/>
      <c r="K207" s="180"/>
      <c r="L207" s="180"/>
      <c r="M207" s="180"/>
      <c r="N207" s="180"/>
      <c r="O207" s="180"/>
      <c r="P207" s="180"/>
      <c r="Q207" s="180"/>
      <c r="R207" s="180"/>
      <c r="S207" s="180"/>
      <c r="T207" s="180"/>
      <c r="U207" s="180"/>
    </row>
    <row r="208" spans="1:21" x14ac:dyDescent="0.35">
      <c r="A208" s="180"/>
      <c r="B208" s="180"/>
      <c r="C208" s="185"/>
      <c r="D208" s="185"/>
      <c r="E208" s="185"/>
      <c r="F208" s="185"/>
      <c r="G208" s="185"/>
      <c r="H208" s="185"/>
      <c r="I208" s="185"/>
      <c r="J208" s="180"/>
      <c r="K208" s="180"/>
      <c r="L208" s="180"/>
      <c r="M208" s="180"/>
      <c r="N208" s="180"/>
      <c r="O208" s="180"/>
      <c r="P208" s="180"/>
      <c r="Q208" s="180"/>
      <c r="R208" s="180"/>
      <c r="S208" s="180"/>
      <c r="T208" s="180"/>
      <c r="U208" s="180"/>
    </row>
    <row r="209" spans="1:21" x14ac:dyDescent="0.35">
      <c r="A209" s="180"/>
      <c r="B209" s="180"/>
      <c r="C209" s="185"/>
      <c r="D209" s="185"/>
      <c r="E209" s="185"/>
      <c r="F209" s="185"/>
      <c r="G209" s="185"/>
      <c r="H209" s="180"/>
      <c r="I209" s="180"/>
      <c r="J209" s="180"/>
      <c r="K209" s="180"/>
      <c r="L209" s="180"/>
      <c r="M209" s="180"/>
      <c r="N209" s="180"/>
      <c r="O209" s="180"/>
      <c r="P209" s="180"/>
      <c r="Q209" s="180"/>
      <c r="R209" s="180"/>
      <c r="S209" s="180"/>
      <c r="T209" s="180"/>
      <c r="U209" s="180"/>
    </row>
    <row r="210" spans="1:21" x14ac:dyDescent="0.35">
      <c r="A210" s="180"/>
      <c r="B210" s="180"/>
      <c r="C210" s="180"/>
      <c r="D210" s="180"/>
      <c r="E210" s="180"/>
      <c r="F210" s="180"/>
      <c r="G210" s="180"/>
      <c r="H210" s="180"/>
      <c r="I210" s="180"/>
      <c r="J210" s="180"/>
      <c r="K210" s="180"/>
      <c r="L210" s="180"/>
      <c r="M210" s="180"/>
      <c r="N210" s="180"/>
      <c r="O210" s="180"/>
      <c r="P210" s="180"/>
      <c r="Q210" s="180"/>
      <c r="R210" s="180"/>
      <c r="S210" s="180"/>
      <c r="T210" s="180"/>
      <c r="U210" s="180"/>
    </row>
    <row r="211" spans="1:21" x14ac:dyDescent="0.35">
      <c r="A211" s="180"/>
      <c r="B211" s="180"/>
      <c r="C211" s="180"/>
      <c r="D211" s="180"/>
      <c r="E211" s="180"/>
      <c r="F211" s="180"/>
      <c r="G211" s="180"/>
      <c r="H211" s="180"/>
      <c r="I211" s="180"/>
      <c r="J211" s="180"/>
      <c r="K211" s="180"/>
      <c r="L211" s="180"/>
      <c r="M211" s="180"/>
      <c r="N211" s="180"/>
      <c r="O211" s="180"/>
      <c r="P211" s="180"/>
      <c r="Q211" s="180"/>
      <c r="R211" s="180"/>
      <c r="S211" s="180"/>
      <c r="T211" s="180"/>
      <c r="U211" s="180"/>
    </row>
    <row r="212" spans="1:21" x14ac:dyDescent="0.35">
      <c r="A212" s="180"/>
      <c r="B212" s="180"/>
      <c r="C212" s="180"/>
      <c r="D212" s="180"/>
      <c r="E212" s="180"/>
      <c r="F212" s="180"/>
      <c r="G212" s="180"/>
      <c r="H212" s="180"/>
      <c r="I212" s="180"/>
      <c r="J212" s="180"/>
      <c r="K212" s="180"/>
      <c r="L212" s="180"/>
      <c r="M212" s="180"/>
      <c r="N212" s="180"/>
      <c r="O212" s="180"/>
      <c r="P212" s="180"/>
      <c r="Q212" s="180"/>
      <c r="R212" s="180"/>
      <c r="S212" s="180"/>
      <c r="T212" s="180"/>
      <c r="U212" s="180"/>
    </row>
    <row r="213" spans="1:21" x14ac:dyDescent="0.35">
      <c r="A213" s="180"/>
      <c r="B213" s="180"/>
      <c r="C213" s="180"/>
      <c r="D213" s="180"/>
      <c r="E213" s="180"/>
      <c r="F213" s="180"/>
      <c r="G213" s="180"/>
      <c r="H213" s="180"/>
      <c r="I213" s="180"/>
      <c r="J213" s="180"/>
      <c r="K213" s="180"/>
      <c r="L213" s="180"/>
      <c r="M213" s="180"/>
      <c r="N213" s="180"/>
      <c r="O213" s="180"/>
      <c r="P213" s="180"/>
      <c r="Q213" s="180"/>
      <c r="R213" s="180"/>
      <c r="S213" s="180"/>
      <c r="T213" s="180"/>
      <c r="U213" s="180"/>
    </row>
    <row r="214" spans="1:21" x14ac:dyDescent="0.35">
      <c r="A214" s="180"/>
      <c r="B214" s="180"/>
      <c r="C214" s="180"/>
      <c r="D214" s="180"/>
      <c r="E214" s="180"/>
      <c r="F214" s="180"/>
      <c r="G214" s="180"/>
      <c r="H214" s="180"/>
      <c r="I214" s="180"/>
      <c r="J214" s="180"/>
      <c r="K214" s="180"/>
      <c r="L214" s="180"/>
      <c r="M214" s="180"/>
      <c r="N214" s="180"/>
      <c r="O214" s="180"/>
      <c r="P214" s="180"/>
      <c r="Q214" s="180"/>
      <c r="R214" s="180"/>
      <c r="S214" s="180"/>
      <c r="T214" s="180"/>
      <c r="U214" s="180"/>
    </row>
    <row r="215" spans="1:21" x14ac:dyDescent="0.35">
      <c r="A215" s="180"/>
      <c r="B215" s="180"/>
      <c r="C215" s="180"/>
      <c r="D215" s="180"/>
      <c r="E215" s="180"/>
      <c r="F215" s="180"/>
      <c r="G215" s="180"/>
      <c r="H215" s="180"/>
      <c r="I215" s="180"/>
      <c r="J215" s="180"/>
      <c r="K215" s="180"/>
      <c r="L215" s="180"/>
      <c r="M215" s="180"/>
      <c r="N215" s="180"/>
      <c r="O215" s="180"/>
      <c r="P215" s="180"/>
      <c r="Q215" s="180"/>
      <c r="R215" s="180"/>
      <c r="S215" s="180"/>
      <c r="T215" s="180"/>
      <c r="U215" s="180"/>
    </row>
    <row r="216" spans="1:21" x14ac:dyDescent="0.35">
      <c r="A216" s="180"/>
      <c r="B216" s="180"/>
      <c r="C216" s="180"/>
      <c r="D216" s="180"/>
      <c r="E216" s="180"/>
      <c r="F216" s="180"/>
      <c r="G216" s="180"/>
      <c r="H216" s="180"/>
      <c r="I216" s="180"/>
      <c r="J216" s="180"/>
      <c r="K216" s="180"/>
      <c r="L216" s="180"/>
      <c r="M216" s="180"/>
      <c r="N216" s="180"/>
      <c r="O216" s="180"/>
      <c r="P216" s="180"/>
      <c r="Q216" s="180"/>
      <c r="R216" s="180"/>
      <c r="S216" s="180"/>
      <c r="T216" s="180"/>
      <c r="U216" s="180"/>
    </row>
    <row r="217" spans="1:21" x14ac:dyDescent="0.35">
      <c r="A217" s="180"/>
      <c r="B217" s="180"/>
      <c r="C217" s="180"/>
      <c r="D217" s="180"/>
      <c r="E217" s="180"/>
      <c r="F217" s="180"/>
      <c r="G217" s="180"/>
      <c r="H217" s="180"/>
      <c r="I217" s="180"/>
      <c r="J217" s="180"/>
      <c r="K217" s="180"/>
      <c r="L217" s="180"/>
      <c r="M217" s="180"/>
      <c r="N217" s="180"/>
      <c r="O217" s="180"/>
      <c r="P217" s="180"/>
      <c r="Q217" s="180"/>
      <c r="R217" s="180"/>
      <c r="S217" s="180"/>
      <c r="T217" s="180"/>
      <c r="U217" s="180"/>
    </row>
    <row r="218" spans="1:21" x14ac:dyDescent="0.35">
      <c r="A218" s="180"/>
      <c r="B218" s="180"/>
      <c r="C218" s="180"/>
      <c r="D218" s="180"/>
      <c r="E218" s="180"/>
      <c r="F218" s="180"/>
      <c r="G218" s="180"/>
      <c r="H218" s="180"/>
      <c r="I218" s="180"/>
      <c r="J218" s="180"/>
      <c r="K218" s="180"/>
      <c r="L218" s="180"/>
      <c r="M218" s="180"/>
      <c r="N218" s="180"/>
      <c r="O218" s="180"/>
      <c r="P218" s="180"/>
      <c r="Q218" s="180"/>
      <c r="R218" s="180"/>
      <c r="S218" s="180"/>
      <c r="T218" s="180"/>
      <c r="U218" s="180"/>
    </row>
    <row r="219" spans="1:21" x14ac:dyDescent="0.35">
      <c r="A219" s="180"/>
      <c r="B219" s="180"/>
      <c r="C219" s="180"/>
      <c r="D219" s="180"/>
      <c r="E219" s="180"/>
      <c r="F219" s="180"/>
      <c r="G219" s="180"/>
      <c r="H219" s="180"/>
      <c r="I219" s="180"/>
      <c r="J219" s="180"/>
      <c r="K219" s="180"/>
      <c r="L219" s="180"/>
      <c r="M219" s="180"/>
      <c r="N219" s="180"/>
      <c r="O219" s="180"/>
      <c r="P219" s="180"/>
      <c r="Q219" s="180"/>
      <c r="R219" s="180"/>
      <c r="S219" s="180"/>
      <c r="T219" s="180"/>
      <c r="U219" s="180"/>
    </row>
    <row r="220" spans="1:21" x14ac:dyDescent="0.35">
      <c r="A220" s="180"/>
      <c r="B220" s="180"/>
      <c r="C220" s="180"/>
      <c r="D220" s="180"/>
      <c r="E220" s="180"/>
      <c r="F220" s="180"/>
      <c r="G220" s="180"/>
      <c r="H220" s="180"/>
      <c r="I220" s="180"/>
      <c r="J220" s="180"/>
      <c r="K220" s="180"/>
      <c r="L220" s="180"/>
      <c r="M220" s="180"/>
      <c r="N220" s="180"/>
      <c r="O220" s="180"/>
      <c r="P220" s="180"/>
      <c r="Q220" s="180"/>
      <c r="R220" s="180"/>
      <c r="S220" s="180"/>
      <c r="T220" s="180"/>
      <c r="U220" s="180"/>
    </row>
    <row r="221" spans="1:21" x14ac:dyDescent="0.35">
      <c r="A221" s="180"/>
      <c r="B221" s="180"/>
      <c r="C221" s="180"/>
      <c r="D221" s="180"/>
      <c r="E221" s="180"/>
      <c r="F221" s="180"/>
      <c r="G221" s="180"/>
      <c r="H221" s="180"/>
      <c r="I221" s="180"/>
      <c r="J221" s="180"/>
      <c r="K221" s="180"/>
      <c r="L221" s="180"/>
      <c r="M221" s="180"/>
      <c r="N221" s="180"/>
      <c r="O221" s="180"/>
      <c r="P221" s="180"/>
      <c r="Q221" s="180"/>
      <c r="R221" s="180"/>
      <c r="S221" s="180"/>
      <c r="T221" s="180"/>
      <c r="U221" s="180"/>
    </row>
    <row r="222" spans="1:21" x14ac:dyDescent="0.35">
      <c r="A222" s="180"/>
      <c r="B222" s="180"/>
      <c r="C222" s="180"/>
      <c r="D222" s="180"/>
      <c r="E222" s="180"/>
      <c r="F222" s="180"/>
      <c r="G222" s="180"/>
      <c r="H222" s="180"/>
      <c r="I222" s="180"/>
      <c r="J222" s="180"/>
      <c r="K222" s="180"/>
      <c r="L222" s="180"/>
      <c r="M222" s="180"/>
      <c r="N222" s="180"/>
      <c r="O222" s="180"/>
      <c r="P222" s="180"/>
      <c r="Q222" s="180"/>
      <c r="R222" s="180"/>
      <c r="S222" s="180"/>
      <c r="T222" s="180"/>
      <c r="U222" s="180"/>
    </row>
    <row r="223" spans="1:21" x14ac:dyDescent="0.35">
      <c r="A223" s="180"/>
      <c r="B223" s="180"/>
      <c r="C223" s="180"/>
      <c r="D223" s="180"/>
      <c r="E223" s="180"/>
      <c r="F223" s="180"/>
      <c r="G223" s="180"/>
      <c r="H223" s="180"/>
      <c r="I223" s="180"/>
      <c r="J223" s="180"/>
      <c r="K223" s="180"/>
      <c r="L223" s="180"/>
      <c r="M223" s="180"/>
      <c r="N223" s="180"/>
      <c r="O223" s="180"/>
      <c r="P223" s="180"/>
      <c r="Q223" s="180"/>
      <c r="R223" s="180"/>
      <c r="S223" s="180"/>
      <c r="T223" s="180"/>
      <c r="U223" s="180"/>
    </row>
    <row r="224" spans="1:21" x14ac:dyDescent="0.35">
      <c r="A224" s="180"/>
      <c r="B224" s="180"/>
      <c r="C224" s="180"/>
      <c r="D224" s="180"/>
      <c r="E224" s="180"/>
      <c r="F224" s="180"/>
      <c r="G224" s="180"/>
      <c r="H224" s="180"/>
      <c r="I224" s="180"/>
      <c r="J224" s="180"/>
      <c r="K224" s="180"/>
      <c r="L224" s="180"/>
      <c r="M224" s="180"/>
      <c r="N224" s="180"/>
      <c r="O224" s="180"/>
      <c r="P224" s="180"/>
      <c r="Q224" s="180"/>
      <c r="R224" s="180"/>
      <c r="S224" s="180"/>
      <c r="T224" s="180"/>
      <c r="U224" s="180"/>
    </row>
    <row r="225" spans="1:21" x14ac:dyDescent="0.35">
      <c r="A225" s="180"/>
      <c r="B225" s="180"/>
      <c r="C225" s="180"/>
      <c r="D225" s="180"/>
      <c r="E225" s="180"/>
      <c r="F225" s="180"/>
      <c r="G225" s="180"/>
      <c r="H225" s="180"/>
      <c r="I225" s="180"/>
      <c r="J225" s="180"/>
      <c r="K225" s="180"/>
      <c r="L225" s="180"/>
      <c r="M225" s="180"/>
      <c r="N225" s="180"/>
      <c r="O225" s="180"/>
      <c r="P225" s="180"/>
      <c r="Q225" s="180"/>
      <c r="R225" s="180"/>
      <c r="S225" s="180"/>
      <c r="T225" s="180"/>
      <c r="U225" s="180"/>
    </row>
    <row r="226" spans="1:21" x14ac:dyDescent="0.35">
      <c r="A226" s="180"/>
      <c r="B226" s="180"/>
      <c r="C226" s="180"/>
      <c r="D226" s="180"/>
      <c r="E226" s="180"/>
      <c r="F226" s="180"/>
      <c r="G226" s="180"/>
      <c r="H226" s="180"/>
      <c r="I226" s="180"/>
      <c r="J226" s="180"/>
      <c r="K226" s="180"/>
      <c r="L226" s="180"/>
      <c r="M226" s="180"/>
      <c r="N226" s="180"/>
      <c r="O226" s="180"/>
      <c r="P226" s="180"/>
      <c r="Q226" s="180"/>
      <c r="R226" s="180"/>
      <c r="S226" s="180"/>
      <c r="T226" s="180"/>
      <c r="U226" s="180"/>
    </row>
    <row r="227" spans="1:21" x14ac:dyDescent="0.35">
      <c r="A227" s="180"/>
      <c r="B227" s="180"/>
      <c r="C227" s="180"/>
      <c r="D227" s="180"/>
      <c r="E227" s="180"/>
      <c r="F227" s="180"/>
      <c r="G227" s="180"/>
      <c r="H227" s="180"/>
      <c r="I227" s="180"/>
      <c r="J227" s="180"/>
      <c r="K227" s="180"/>
      <c r="L227" s="180"/>
      <c r="M227" s="180"/>
      <c r="N227" s="180"/>
      <c r="O227" s="180"/>
      <c r="P227" s="180"/>
      <c r="Q227" s="180"/>
      <c r="R227" s="180"/>
      <c r="S227" s="180"/>
      <c r="T227" s="180"/>
      <c r="U227" s="180"/>
    </row>
    <row r="228" spans="1:21" x14ac:dyDescent="0.35">
      <c r="A228" s="180"/>
      <c r="B228" s="180"/>
      <c r="C228" s="180"/>
      <c r="D228" s="180"/>
      <c r="E228" s="180"/>
      <c r="F228" s="180"/>
      <c r="G228" s="180"/>
      <c r="H228" s="180"/>
      <c r="I228" s="180"/>
      <c r="J228" s="180"/>
      <c r="K228" s="180"/>
      <c r="L228" s="180"/>
      <c r="M228" s="180"/>
      <c r="N228" s="180"/>
      <c r="O228" s="180"/>
      <c r="P228" s="180"/>
      <c r="Q228" s="180"/>
      <c r="R228" s="180"/>
      <c r="S228" s="180"/>
      <c r="T228" s="180"/>
      <c r="U228" s="180"/>
    </row>
    <row r="229" spans="1:21" x14ac:dyDescent="0.35">
      <c r="A229" s="186" t="s">
        <v>203</v>
      </c>
      <c r="B229" s="180"/>
      <c r="C229" s="180"/>
      <c r="D229" s="180"/>
      <c r="E229" s="180"/>
      <c r="F229" s="180"/>
      <c r="G229" s="180"/>
      <c r="H229" s="180"/>
      <c r="I229" s="180"/>
      <c r="J229" s="180"/>
      <c r="K229" s="180"/>
      <c r="L229" s="180"/>
      <c r="M229" s="180"/>
      <c r="N229" s="180"/>
      <c r="O229" s="180"/>
      <c r="P229" s="180"/>
      <c r="Q229" s="180"/>
      <c r="R229" s="180"/>
      <c r="S229" s="180"/>
      <c r="T229" s="180"/>
      <c r="U229" s="180"/>
    </row>
    <row r="230" spans="1:21" ht="30.15" customHeight="1" x14ac:dyDescent="0.35">
      <c r="A230" s="879" t="s">
        <v>204</v>
      </c>
      <c r="B230" s="880"/>
      <c r="C230" s="880"/>
      <c r="D230" s="880"/>
      <c r="E230" s="880"/>
      <c r="F230" s="880"/>
      <c r="G230" s="880"/>
      <c r="H230" s="880"/>
      <c r="I230" s="880"/>
      <c r="J230" s="880"/>
      <c r="K230" s="880"/>
      <c r="L230" s="881"/>
      <c r="M230" s="180"/>
      <c r="N230" s="180"/>
      <c r="O230" s="180"/>
      <c r="P230" s="180"/>
      <c r="Q230" s="180"/>
      <c r="R230" s="180"/>
      <c r="S230" s="180"/>
      <c r="T230" s="180"/>
      <c r="U230" s="180"/>
    </row>
    <row r="231" spans="1:21" x14ac:dyDescent="0.35">
      <c r="A231" s="180"/>
      <c r="B231" s="180"/>
      <c r="C231" s="180"/>
      <c r="D231" s="180"/>
      <c r="E231" s="180"/>
      <c r="F231" s="180"/>
      <c r="G231" s="180"/>
      <c r="H231" s="180"/>
      <c r="I231" s="180"/>
      <c r="J231" s="180"/>
      <c r="K231" s="180"/>
      <c r="L231" s="180"/>
      <c r="M231" s="180"/>
      <c r="N231" s="180"/>
      <c r="O231" s="180"/>
      <c r="P231" s="180"/>
      <c r="Q231" s="180"/>
      <c r="R231" s="180"/>
      <c r="S231" s="180"/>
      <c r="T231" s="180"/>
      <c r="U231" s="180"/>
    </row>
    <row r="232" spans="1:21" x14ac:dyDescent="0.35">
      <c r="A232" s="180"/>
      <c r="B232" s="180"/>
      <c r="C232" s="180"/>
      <c r="D232" s="180"/>
      <c r="E232" s="180"/>
      <c r="F232" s="180"/>
      <c r="G232" s="187" t="str">
        <f ca="1">par!D2</f>
        <v>D&amp;C plant 1</v>
      </c>
      <c r="H232" s="187" t="str">
        <f ca="1">par!D3</f>
        <v>D&amp;C plant 2</v>
      </c>
      <c r="I232" s="187" t="str">
        <f ca="1">par!D4</f>
        <v>D&amp;C plant 3</v>
      </c>
      <c r="J232" s="187" t="s">
        <v>205</v>
      </c>
      <c r="K232" s="328" t="s">
        <v>206</v>
      </c>
      <c r="L232" s="180"/>
      <c r="M232" s="180"/>
      <c r="N232" s="180"/>
      <c r="O232" s="180"/>
      <c r="P232" s="180"/>
      <c r="Q232" s="180"/>
      <c r="R232" s="180"/>
      <c r="S232" s="180"/>
      <c r="T232" s="180"/>
      <c r="U232" s="180"/>
    </row>
    <row r="233" spans="1:21" ht="30.15" customHeight="1" x14ac:dyDescent="0.35">
      <c r="A233" s="833" t="str">
        <f t="shared" ref="A233:A251" si="2">A183</f>
        <v>The population served by wastewater treatment plant</v>
      </c>
      <c r="B233" s="834"/>
      <c r="C233" s="834"/>
      <c r="D233" s="834"/>
      <c r="E233" s="834"/>
      <c r="F233" s="835"/>
      <c r="G233" s="330" t="str">
        <f>IF('Methane method 1'!D5+'Methane method 2 3'!D14&gt;=2015,IF('Methane method 1'!D6=1, IF(ISNUMBER('Methane method 1'!$F$9),'Methane method 1'!$F$9,""),""),IF(ISNUMBER('D&amp;C plant 1'!$D$26),'D&amp;C plant 1'!$D$26,""))</f>
        <v/>
      </c>
      <c r="H233" s="188" t="str">
        <f>IF(ISNUMBER('D&amp;C plant 2'!$D$26),'D&amp;C plant 2'!$D$26,"")</f>
        <v/>
      </c>
      <c r="I233" s="188" t="str">
        <f>IF(ISNUMBER('D&amp;C plant 3'!$D$26),'D&amp;C plant 3'!$D$26,"")</f>
        <v/>
      </c>
      <c r="J233" s="188" t="str">
        <f>IF(ISNUMBER(#REF!),#REF!,"")</f>
        <v/>
      </c>
      <c r="K233" s="328"/>
      <c r="L233" s="180"/>
      <c r="M233" s="180"/>
      <c r="N233" s="180"/>
      <c r="O233" s="180"/>
      <c r="P233" s="180"/>
      <c r="Q233" s="180"/>
      <c r="R233" s="180"/>
      <c r="S233" s="180"/>
      <c r="T233" s="180"/>
      <c r="U233" s="180"/>
    </row>
    <row r="234" spans="1:21" ht="30.15" customHeight="1" x14ac:dyDescent="0.35">
      <c r="A234" s="833" t="str">
        <f t="shared" si="2"/>
        <v>The fraction of COD in wastewater anaerobically treated</v>
      </c>
      <c r="B234" s="834"/>
      <c r="C234" s="834"/>
      <c r="D234" s="834"/>
      <c r="E234" s="834"/>
      <c r="F234" s="835"/>
      <c r="G234" s="330" t="str">
        <f>IF('Methane method 1'!D5+'Methane method 2 3'!D14&gt;=2015,IF('Methane method 1'!D6=1, IF(ISNUMBER('Methane method 1'!$F$23),'Methane method 1'!$F$23,""),IF(ISNUMBER('Methane method 2 3'!$F$32),'Methane method 2 3'!$F$32,"")),IF(ISNUMBER('D&amp;C plant 1'!$D$39),'D&amp;C plant 1'!$D$39,""))</f>
        <v/>
      </c>
      <c r="H234" s="188" t="str">
        <f>IF(ISNUMBER('D&amp;C plant 2'!$D$39),'D&amp;C plant 2'!$D$39,"")</f>
        <v/>
      </c>
      <c r="I234" s="188" t="str">
        <f>IF(ISNUMBER('D&amp;C plant 3'!$D$39),'D&amp;C plant 3'!$D$39,"")</f>
        <v/>
      </c>
      <c r="J234" s="188" t="str">
        <f>IF(ISNUMBER(#REF!),#REF!,"")</f>
        <v/>
      </c>
      <c r="K234" s="328"/>
      <c r="L234" s="180"/>
      <c r="M234" s="180"/>
      <c r="N234" s="180"/>
      <c r="O234" s="180"/>
      <c r="P234" s="180"/>
      <c r="Q234" s="180"/>
      <c r="R234" s="180"/>
      <c r="S234" s="180"/>
      <c r="T234" s="180"/>
      <c r="U234" s="180"/>
    </row>
    <row r="235" spans="1:21" ht="30.15" customHeight="1" x14ac:dyDescent="0.35">
      <c r="A235" s="833" t="str">
        <f t="shared" si="2"/>
        <v>The fraction of COD removed as sludge</v>
      </c>
      <c r="B235" s="834"/>
      <c r="C235" s="834"/>
      <c r="D235" s="834"/>
      <c r="E235" s="834"/>
      <c r="F235" s="835"/>
      <c r="G235" s="329" t="str">
        <f>IF('Methane method 1'!D5+'Methane method 2 3'!D14&gt;=2015,IF('Methane method 1'!D6=1, IF(ISNUMBER('Methane method 1'!$F$18/'Methane method 1'!$F$11),'Methane method 1'!$F$18/'Methane method 1'!$F$11,""),IF(ISNUMBER('Methane method 2 3'!$F$36*0.0006784*21),'Methane method 2 3'!$F$25/'Methane method 2 3'!$F$18,"")),IF(ISNUMBER('D&amp;C plant 1'!$D$35/'D&amp;C plant 1'!D28),'D&amp;C plant 1'!$D$35/'D&amp;C plant 1'!D28,""))</f>
        <v/>
      </c>
      <c r="H235" s="189" t="str">
        <f>IF(ISNUMBER('D&amp;C plant 2'!$D$35/'D&amp;C plant 2'!D28),'D&amp;C plant 2'!$D$35/'D&amp;C plant 2'!D28,"")</f>
        <v/>
      </c>
      <c r="I235" s="189" t="str">
        <f>IF(ISNUMBER('D&amp;C plant 3'!$D$35/'D&amp;C plant 3'!D28),'D&amp;C plant 3'!$D$35/'D&amp;C plant 3'!D28,"")</f>
        <v/>
      </c>
      <c r="J235" s="189" t="str">
        <f>IF(ISNUMBER(#REF!/#REF!),#REF!/#REF!,"")</f>
        <v/>
      </c>
      <c r="K235" s="328"/>
      <c r="L235" s="180"/>
      <c r="M235" s="180"/>
      <c r="N235" s="180"/>
      <c r="O235" s="180"/>
      <c r="P235" s="180"/>
      <c r="Q235" s="180"/>
      <c r="R235" s="180"/>
      <c r="S235" s="180"/>
      <c r="T235" s="180"/>
      <c r="U235" s="180"/>
    </row>
    <row r="236" spans="1:21" ht="30.15" customHeight="1" x14ac:dyDescent="0.35">
      <c r="A236" s="833" t="str">
        <f t="shared" si="2"/>
        <v>The tonnes of COD in sludge transferred off site and disposed at landfill</v>
      </c>
      <c r="B236" s="834"/>
      <c r="C236" s="834"/>
      <c r="D236" s="834"/>
      <c r="E236" s="834"/>
      <c r="F236" s="835"/>
      <c r="G236" s="331" t="str">
        <f>IF('Methane method 1'!D5+'Methane method 2 3'!D14&gt;=2015,IF('Methane method 1'!D6=1, IF(ISNUMBER('Methane method 1'!$F$20),'Methane method 1'!$F$20,""),IF(ISNUMBER('Methane method 2 3'!$F$29),'Methane method 2 3'!$F$29,"")),IF(ISNUMBER('D&amp;C plant 1'!$D$37),'D&amp;C plant 1'!$D$37,""))</f>
        <v/>
      </c>
      <c r="H236" s="190" t="str">
        <f>IF(ISNUMBER('D&amp;C plant 2'!$D$37),'D&amp;C plant 2'!$D$37,"")</f>
        <v/>
      </c>
      <c r="I236" s="190" t="str">
        <f>IF(ISNUMBER('D&amp;C plant 3'!$D$37),'D&amp;C plant 3'!$D$37,"")</f>
        <v/>
      </c>
      <c r="J236" s="190" t="str">
        <f>IF(ISNUMBER(#REF!),#REF!,"")</f>
        <v/>
      </c>
      <c r="K236" s="328"/>
      <c r="L236" s="180"/>
      <c r="M236" s="180"/>
      <c r="N236" s="180"/>
      <c r="O236" s="180"/>
      <c r="P236" s="180"/>
      <c r="Q236" s="180"/>
      <c r="R236" s="180"/>
      <c r="S236" s="180"/>
      <c r="T236" s="180"/>
      <c r="U236" s="180"/>
    </row>
    <row r="237" spans="1:21" ht="30.15" customHeight="1" x14ac:dyDescent="0.35">
      <c r="A237" s="833" t="str">
        <f t="shared" si="2"/>
        <v>The tonnes of COD in sludge transferred off site and disposed at a site other than landfill</v>
      </c>
      <c r="B237" s="834"/>
      <c r="C237" s="834"/>
      <c r="D237" s="834"/>
      <c r="E237" s="834"/>
      <c r="F237" s="835"/>
      <c r="G237" s="331" t="str">
        <f>IF('Methane method 1'!D5+'Methane method 2 3'!D14&gt;=2015,IF('Methane method 1'!D6=1, IF(ISNUMBER('Methane method 1'!$F$22),'Methane method 1'!$F$22,""),IF(ISNUMBER('Methane method 2 3'!$F$31),'Methane method 2 3'!$F$31,"")),IF(ISNUMBER('D&amp;C plant 1'!$D$38),'D&amp;C plant 1'!$D$38,""))</f>
        <v/>
      </c>
      <c r="H237" s="190" t="str">
        <f>IF(ISNUMBER('D&amp;C plant 2'!$D$38),'D&amp;C plant 2'!$D$38,"")</f>
        <v/>
      </c>
      <c r="I237" s="190" t="str">
        <f>IF(ISNUMBER('D&amp;C plant 3'!$D$38),'D&amp;C plant 3'!$D$38,"")</f>
        <v/>
      </c>
      <c r="J237" s="190" t="str">
        <f>IF(ISNUMBER(#REF!),#REF!,"")</f>
        <v/>
      </c>
      <c r="K237" s="328"/>
      <c r="L237" s="180"/>
      <c r="M237" s="180"/>
      <c r="N237" s="180"/>
      <c r="O237" s="180"/>
      <c r="P237" s="180"/>
      <c r="Q237" s="180"/>
      <c r="R237" s="180"/>
      <c r="S237" s="180"/>
      <c r="T237" s="180"/>
      <c r="U237" s="180"/>
    </row>
    <row r="238" spans="1:21" ht="30.15" customHeight="1" x14ac:dyDescent="0.35">
      <c r="A238" s="833" t="str">
        <f t="shared" si="2"/>
        <v>The tonnes of methane (CO2-e) captured for production of electricity on site</v>
      </c>
      <c r="B238" s="834"/>
      <c r="C238" s="834"/>
      <c r="D238" s="834"/>
      <c r="E238" s="834"/>
      <c r="F238" s="835"/>
      <c r="G238" s="332" t="str">
        <f>IF('Methane method 1'!D5+'Methane method 2 3'!D14&gt;=2015,IF('Methane method 1'!D6=1, IF(ISNUMBER('Methane method 1'!$F$25*0.0006784*21),'Methane method 1'!$F$25*0.0006784*21,""),IF(ISNUMBER('Methane method 2 3'!$F$34*0.0006784*21),'Methane method 2 3'!$F$34*0.0006784*21,"")),IF(ISNUMBER('D&amp;C plant 1'!$D$41*0.0006784*21),'D&amp;C plant 1'!$D$41*0.0006784*21,""))</f>
        <v/>
      </c>
      <c r="H238" s="188" t="str">
        <f>IF(ISNUMBER('D&amp;C plant 2'!$D$41*0.0006784*21),'D&amp;C plant 2'!$D$41*0.0006784*21,"")</f>
        <v/>
      </c>
      <c r="I238" s="188" t="str">
        <f>IF(ISNUMBER('D&amp;C plant 3'!$D$41*0.0006784*21),'D&amp;C plant 3'!$D$41*0.0006784*21,"")</f>
        <v/>
      </c>
      <c r="J238" s="188" t="str">
        <f>IF(ISNUMBER(#REF!*0.0006784*21),#REF!*0.0006784*21,"")</f>
        <v/>
      </c>
      <c r="K238" s="328"/>
      <c r="L238" s="180"/>
      <c r="M238" s="180"/>
      <c r="N238" s="180"/>
      <c r="O238" s="180"/>
      <c r="P238" s="180"/>
      <c r="Q238" s="180"/>
      <c r="R238" s="180"/>
      <c r="S238" s="180"/>
      <c r="T238" s="180"/>
      <c r="U238" s="180"/>
    </row>
    <row r="239" spans="1:21" ht="30.15" customHeight="1" x14ac:dyDescent="0.35">
      <c r="A239" s="833" t="str">
        <f t="shared" si="2"/>
        <v>The tonnes of methane (CO2-e) captured and transferred off site</v>
      </c>
      <c r="B239" s="834"/>
      <c r="C239" s="834"/>
      <c r="D239" s="834"/>
      <c r="E239" s="834"/>
      <c r="F239" s="835"/>
      <c r="G239" s="330" t="str">
        <f>IF('Methane method 1'!D5+'Methane method 2 3'!D14&gt;=2015,IF('Methane method 1'!D6=1, IF(ISNUMBER('Methane method 1'!$F$27*0.0006784*21),'Methane method 1'!$F$27*0.0006784*21,""),IF(ISNUMBER('Methane method 2 3'!$F$36*0.0006784*21),'Methane method 2 3'!$F$36*0.0006784*21,"")),IF(ISNUMBER('D&amp;C plant 1'!$D$43*0.0006784*21),'D&amp;C plant 1'!$D$43*0.0006784*21,""))</f>
        <v/>
      </c>
      <c r="H239" s="188" t="str">
        <f>IF(ISNUMBER('D&amp;C plant 2'!$D$43*0.0006784*21),'D&amp;C plant 2'!$D$43*0.0006784*21,"")</f>
        <v/>
      </c>
      <c r="I239" s="188" t="str">
        <f>IF(ISNUMBER('D&amp;C plant 3'!$D$43*0.0006784*21),'D&amp;C plant 3'!$D$43*0.0006784*21,"")</f>
        <v/>
      </c>
      <c r="J239" s="188" t="str">
        <f>IF(ISNUMBER(#REF!*0.0006784*21),#REF!*0.0006784*21,"")</f>
        <v/>
      </c>
      <c r="K239" s="328"/>
      <c r="L239" s="180"/>
      <c r="M239" s="180"/>
      <c r="N239" s="180"/>
      <c r="O239" s="180"/>
      <c r="P239" s="180"/>
      <c r="Q239" s="180"/>
      <c r="R239" s="180"/>
      <c r="S239" s="180"/>
      <c r="T239" s="180"/>
      <c r="U239" s="180"/>
    </row>
    <row r="240" spans="1:21" ht="30.15" customHeight="1" x14ac:dyDescent="0.35">
      <c r="A240" s="833" t="str">
        <f t="shared" si="2"/>
        <v>The tonnes of methane (CO2-e) flared</v>
      </c>
      <c r="B240" s="834"/>
      <c r="C240" s="834"/>
      <c r="D240" s="834"/>
      <c r="E240" s="834"/>
      <c r="F240" s="835"/>
      <c r="G240" s="332" t="str">
        <f>IF('Methane method 1'!D5+'Methane method 2 3'!D14&gt;=2015,IF('Methane method 1'!D6=1, IF(ISNUMBER('Methane method 1'!$F$26*0.0006784*21),'Methane method 1'!$F$26*0.0006784*21,""),IF(ISNUMBER('Methane method 2 3'!$F$35*0.0006784*21),'Methane method 2 3'!$F$35*0.0006784*21,"")),IF(ISNUMBER('D&amp;C plant 1'!$D$42*0.0006784*21),'D&amp;C plant 1'!$D$42*0.0006784*21,""))</f>
        <v/>
      </c>
      <c r="H240" s="188" t="str">
        <f>IF(ISNUMBER('D&amp;C plant 2'!$D$42*0.0006784*21),'D&amp;C plant 2'!$D$42*0.0006784*21,"")</f>
        <v/>
      </c>
      <c r="I240" s="188" t="str">
        <f>IF(ISNUMBER('D&amp;C plant 3'!$D$42*0.0006784*21),'D&amp;C plant 3'!$D$42*0.0006784*21,"")</f>
        <v/>
      </c>
      <c r="J240" s="188" t="str">
        <f>IF(ISNUMBER(#REF!*0.0006784*21),#REF!*0.0006784*21,"")</f>
        <v/>
      </c>
      <c r="K240" s="328"/>
      <c r="L240" s="180"/>
      <c r="M240" s="180"/>
      <c r="N240" s="180"/>
      <c r="O240" s="180"/>
      <c r="P240" s="180"/>
      <c r="Q240" s="180"/>
      <c r="R240" s="180"/>
      <c r="S240" s="180"/>
      <c r="T240" s="180"/>
      <c r="U240" s="180"/>
    </row>
    <row r="241" spans="1:21" ht="30.15" customHeight="1" x14ac:dyDescent="0.35">
      <c r="A241" s="833" t="str">
        <f t="shared" si="2"/>
        <v>The tonnes of COD measured entering treatment site</v>
      </c>
      <c r="B241" s="834"/>
      <c r="C241" s="834"/>
      <c r="D241" s="834"/>
      <c r="E241" s="834"/>
      <c r="F241" s="835"/>
      <c r="G241" s="333" t="str">
        <f>IF('Methane method 1'!D5+'Methane method 2 3'!D14&gt;=2015,IF('Methane method 1'!D6=1, IF(ISNUMBER('Methane method 1'!$F$11),'Methane method 1'!$F$11,""),IF(ISNUMBER('Methane method 2 3'!$F$18),'Methane method 2 3'!$F$18,"")),IF(ISNUMBER('D&amp;C plant 1'!$D$28),'D&amp;C plant 1'!$D$28,""))</f>
        <v/>
      </c>
      <c r="H241" s="191" t="str">
        <f>IF(ISNUMBER('D&amp;C plant 2'!$D$28),'D&amp;C plant 2'!$D$28,"")</f>
        <v/>
      </c>
      <c r="I241" s="191" t="str">
        <f>IF(ISNUMBER('D&amp;C plant 3'!$D$28),'D&amp;C plant 3'!$D$28,"")</f>
        <v/>
      </c>
      <c r="J241" s="191" t="str">
        <f>IF(ISNUMBER(#REF!),#REF!,"")</f>
        <v/>
      </c>
      <c r="K241" s="328"/>
      <c r="L241" s="180"/>
      <c r="M241" s="180"/>
      <c r="N241" s="180"/>
      <c r="O241" s="180"/>
      <c r="P241" s="180"/>
      <c r="Q241" s="180"/>
      <c r="R241" s="180"/>
      <c r="S241" s="180"/>
      <c r="T241" s="180"/>
      <c r="U241" s="180"/>
    </row>
    <row r="242" spans="1:21" ht="30.15" customHeight="1" x14ac:dyDescent="0.35">
      <c r="A242" s="833" t="str">
        <f t="shared" si="2"/>
        <v>The fraction of COD in sludge anaerobically treated on site</v>
      </c>
      <c r="B242" s="834"/>
      <c r="C242" s="834"/>
      <c r="D242" s="834"/>
      <c r="E242" s="834"/>
      <c r="F242" s="835"/>
      <c r="G242" s="333" t="str">
        <f>IF('Methane method 1'!D5+'Methane method 2 3'!D14&gt;=2015,IF('Methane method 1'!D6=1, IF(ISNUMBER('Methane method 1'!$F$24),'Methane method 1'!$F$24,""),IF(ISNUMBER('Methane method 2 3'!$F$33),'Methane method 2 3'!$F$33,"")),IF(ISNUMBER('D&amp;C plant 1'!$D$40),'D&amp;C plant 1'!$D$40,""))</f>
        <v/>
      </c>
      <c r="H242" s="191" t="str">
        <f>IF(ISNUMBER('D&amp;C plant 2'!$D$40),'D&amp;C plant 2'!$D$40,"")</f>
        <v/>
      </c>
      <c r="I242" s="191" t="str">
        <f>IF(ISNUMBER('D&amp;C plant 3'!$D$40),'D&amp;C plant 3'!$D$40,"")</f>
        <v/>
      </c>
      <c r="J242" s="191" t="str">
        <f>IF(ISNUMBER(#REF!),#REF!,"")</f>
        <v/>
      </c>
      <c r="K242" s="328"/>
      <c r="L242" s="180"/>
      <c r="M242" s="180"/>
      <c r="N242" s="180"/>
      <c r="O242" s="180"/>
      <c r="P242" s="180"/>
      <c r="Q242" s="180"/>
      <c r="R242" s="180"/>
      <c r="S242" s="180"/>
      <c r="T242" s="180"/>
      <c r="U242" s="180"/>
    </row>
    <row r="243" spans="1:21" ht="30.15" customHeight="1" x14ac:dyDescent="0.35">
      <c r="A243" s="833" t="str">
        <f t="shared" si="2"/>
        <v>The tonnes of methane (CO2-e) generated from the decomposition of COD</v>
      </c>
      <c r="B243" s="834"/>
      <c r="C243" s="834"/>
      <c r="D243" s="834"/>
      <c r="E243" s="834"/>
      <c r="F243" s="835"/>
      <c r="G243" s="331">
        <f>IF('Methane method 1'!D5+'Methane method 2 3'!D14&gt;=2015,IF('Methane method 1'!D6=1, IF(ISNUMBER('Methane method 1'!$D$36),'Methane method 1'!$D$36,""),IF(ISNUMBER('Methane method 2 3'!$D$46),'Methane method 2 3'!$D$46,"")),IF(ISNUMBER('D&amp;C plant 1'!$B$12),'D&amp;C plant 1'!$B$12,""))</f>
        <v>0</v>
      </c>
      <c r="H243" s="190" t="str">
        <f>IF(ISERROR('D&amp;C plant 2'!$B$12),"",'D&amp;C plant 2'!$B$1)</f>
        <v/>
      </c>
      <c r="I243" s="190" t="str">
        <f>IF(ISERROR('D&amp;C plant 3'!$B$12),"",'D&amp;C plant 3'!$B$1)</f>
        <v/>
      </c>
      <c r="J243" s="190" t="str">
        <f>IF(ISERROR(#REF!),"",#REF!)</f>
        <v/>
      </c>
      <c r="K243" s="328"/>
      <c r="L243" s="180"/>
      <c r="M243" s="180"/>
      <c r="N243" s="180"/>
      <c r="O243" s="180"/>
      <c r="P243" s="180"/>
      <c r="Q243" s="180"/>
      <c r="R243" s="180"/>
      <c r="S243" s="180"/>
      <c r="T243" s="180"/>
      <c r="U243" s="180"/>
    </row>
    <row r="244" spans="1:21" ht="30.15" customHeight="1" x14ac:dyDescent="0.35">
      <c r="A244" s="833" t="str">
        <f t="shared" si="2"/>
        <v>The tonnes of COD in effluent leaving the site</v>
      </c>
      <c r="B244" s="834"/>
      <c r="C244" s="834"/>
      <c r="D244" s="834"/>
      <c r="E244" s="834"/>
      <c r="F244" s="835"/>
      <c r="G244" s="331" t="str">
        <f>IF('Methane method 1'!D5+'Methane method 2 3'!D14&gt;=2015,IF('Methane method 1'!D6=1, IF(ISNUMBER('Methane method 1'!$F$19),'Methane method 1'!$F$19,""),IF(ISNUMBER('Methane method 2 3'!$F$28),'Methane method 2 3'!$F$28,"")),IF(ISNUMBER('D&amp;C plant 1'!$D$36),'D&amp;C plant 1'!$D$36,""))</f>
        <v/>
      </c>
      <c r="H244" s="190" t="str">
        <f>IF(ISNUMBER('D&amp;C plant 2'!$D$36),'D&amp;C plant 2'!$D$36,"")</f>
        <v/>
      </c>
      <c r="I244" s="190" t="str">
        <f>IF(ISNUMBER('D&amp;C plant 3'!$D$36),'D&amp;C plant 3'!$D$36,"")</f>
        <v/>
      </c>
      <c r="J244" s="190" t="str">
        <f>IF(ISNUMBER(#REF!),#REF!,"")</f>
        <v/>
      </c>
      <c r="K244" s="328"/>
      <c r="L244" s="180"/>
      <c r="M244" s="180"/>
      <c r="N244" s="180"/>
      <c r="O244" s="180"/>
      <c r="P244" s="180"/>
      <c r="Q244" s="180"/>
      <c r="R244" s="180"/>
      <c r="S244" s="180"/>
      <c r="T244" s="180"/>
      <c r="U244" s="180"/>
    </row>
    <row r="245" spans="1:21" ht="30.15" customHeight="1" x14ac:dyDescent="0.35">
      <c r="A245" s="833" t="str">
        <f t="shared" si="2"/>
        <v>The tonnes of nitrogen in sludge transferred out of the plant and disposed of at landfill</v>
      </c>
      <c r="B245" s="834"/>
      <c r="C245" s="834"/>
      <c r="D245" s="834"/>
      <c r="E245" s="834"/>
      <c r="F245" s="835"/>
      <c r="G245" s="333" t="str">
        <f>IF('Nitrogen Method 1 2 3'!D8&gt;=1,IF(ISNUMBER('Nitrogen Method 1 2 3'!$F$15),'Nitrogen Method 1 2 3'!$F$15,""),IF(ISNUMBER('D&amp;C plant 1'!$D$71),'D&amp;C plant 1'!$D$71,""))</f>
        <v/>
      </c>
      <c r="H245" s="191" t="str">
        <f>IF(ISNUMBER('D&amp;C plant 2'!$D$66),'D&amp;C plant 2'!$D$66,"")</f>
        <v/>
      </c>
      <c r="I245" s="191" t="str">
        <f>IF(ISNUMBER('D&amp;C plant 3'!$D$66),'D&amp;C plant 3'!$D$66,"")</f>
        <v/>
      </c>
      <c r="J245" s="191" t="str">
        <f>IF(ISNUMBER(#REF!),#REF!,"")</f>
        <v/>
      </c>
      <c r="K245" s="328"/>
      <c r="L245" s="180"/>
      <c r="M245" s="180"/>
      <c r="N245" s="180"/>
      <c r="O245" s="180"/>
      <c r="P245" s="180"/>
      <c r="Q245" s="180"/>
      <c r="R245" s="180"/>
      <c r="S245" s="180"/>
      <c r="T245" s="180"/>
      <c r="U245" s="180"/>
    </row>
    <row r="246" spans="1:21" ht="30.15" customHeight="1" x14ac:dyDescent="0.35">
      <c r="A246" s="833" t="str">
        <f t="shared" si="2"/>
        <v>The tonnes of nitrogen in influent entering plant</v>
      </c>
      <c r="B246" s="834"/>
      <c r="C246" s="834"/>
      <c r="D246" s="834"/>
      <c r="E246" s="834"/>
      <c r="F246" s="835"/>
      <c r="G246" s="333" t="str">
        <f>IF('Nitrogen Method 1 2 3'!D8&gt;=1,IF(ISNUMBER('Nitrogen Method 1 2 3'!$F$13),'Nitrogen Method 1 2 3'!$F$13,""),IF(ISNUMBER('D&amp;C plant 1'!$D$70),'D&amp;C plant 1'!$D$70,""))</f>
        <v/>
      </c>
      <c r="H246" s="191" t="str">
        <f>IF(ISNUMBER('D&amp;C plant 2'!$D$65),'D&amp;C plant 2'!$D$65,"")</f>
        <v/>
      </c>
      <c r="I246" s="191" t="str">
        <f>IF(ISNUMBER('D&amp;C plant 3'!$D$65),'D&amp;C plant 3'!$D$65,"")</f>
        <v/>
      </c>
      <c r="J246" s="191" t="str">
        <f>IF(ISNUMBER(#REF!),#REF!,"")</f>
        <v/>
      </c>
      <c r="K246" s="328"/>
      <c r="L246" s="180"/>
      <c r="M246" s="180"/>
      <c r="N246" s="180"/>
      <c r="O246" s="180"/>
      <c r="P246" s="180"/>
      <c r="Q246" s="180"/>
      <c r="R246" s="180"/>
      <c r="S246" s="180"/>
      <c r="T246" s="180"/>
      <c r="U246" s="180"/>
    </row>
    <row r="247" spans="1:21" ht="30.15" customHeight="1" x14ac:dyDescent="0.35">
      <c r="A247" s="833" t="str">
        <f t="shared" si="2"/>
        <v>The tonnes of nitrogen in sludge transferred out of the plant and disposed of at a site other than landfill</v>
      </c>
      <c r="B247" s="834"/>
      <c r="C247" s="834"/>
      <c r="D247" s="834"/>
      <c r="E247" s="834"/>
      <c r="F247" s="835"/>
      <c r="G247" s="333" t="str">
        <f>IF('Nitrogen Method 1 2 3'!D8&gt;=1,IF(ISNUMBER('Nitrogen Method 1 2 3'!$F$16),'Nitrogen Method 1 2 3'!$F$16,""),IF(ISNUMBER('D&amp;C plant 1'!$D$72),'D&amp;C plant 1'!$D$72,""))</f>
        <v/>
      </c>
      <c r="H247" s="191" t="str">
        <f>IF(ISNUMBER('D&amp;C plant 2'!$D$67),'D&amp;C plant 2'!$D$67,"")</f>
        <v/>
      </c>
      <c r="I247" s="191" t="str">
        <f>IF(ISNUMBER('D&amp;C plant 3'!$D$67),'D&amp;C plant 3'!$D$67,"")</f>
        <v/>
      </c>
      <c r="J247" s="191" t="str">
        <f>IF(ISNUMBER(#REF!),#REF!,"")</f>
        <v/>
      </c>
      <c r="K247" s="328"/>
      <c r="L247" s="180"/>
      <c r="M247" s="180"/>
      <c r="N247" s="180"/>
      <c r="O247" s="180"/>
      <c r="P247" s="180"/>
      <c r="Q247" s="180"/>
      <c r="R247" s="180"/>
      <c r="S247" s="180"/>
      <c r="T247" s="180"/>
      <c r="U247" s="180"/>
    </row>
    <row r="248" spans="1:21" ht="30.15" customHeight="1" x14ac:dyDescent="0.35">
      <c r="A248" s="833" t="str">
        <f t="shared" si="2"/>
        <v>The tonnes of nitrogen in influent leaving the plant</v>
      </c>
      <c r="B248" s="834"/>
      <c r="C248" s="834"/>
      <c r="D248" s="834"/>
      <c r="E248" s="834"/>
      <c r="F248" s="835"/>
      <c r="G248" s="333" t="str">
        <f>IF('Nitrogen Method 1 2 3'!D8&gt;=1,IF(ISNUMBER('Nitrogen Method 1 2 3'!$F$18),'Nitrogen Method 1 2 3'!$F$18,""),IF(ISNUMBER('D&amp;C plant 1'!$D$74),'D&amp;C plant 1'!$D$74,""))</f>
        <v/>
      </c>
      <c r="H248" s="191" t="str">
        <f>IF(ISNUMBER('D&amp;C plant 2'!$D$68),'D&amp;C plant 2'!$D$68,"")</f>
        <v/>
      </c>
      <c r="I248" s="191" t="str">
        <f>IF(ISNUMBER('D&amp;C plant 3'!$D$68),'D&amp;C plant 3'!$D$68,"")</f>
        <v/>
      </c>
      <c r="J248" s="191" t="str">
        <f>IF(ISNUMBER(#REF!),#REF!,"")</f>
        <v/>
      </c>
      <c r="K248" s="328"/>
      <c r="L248" s="180"/>
      <c r="M248" s="180"/>
      <c r="N248" s="180"/>
      <c r="O248" s="180"/>
      <c r="P248" s="180"/>
      <c r="Q248" s="180"/>
      <c r="R248" s="180"/>
      <c r="S248" s="180"/>
      <c r="T248" s="180"/>
      <c r="U248" s="180"/>
    </row>
    <row r="249" spans="1:21" ht="30.15" customHeight="1" x14ac:dyDescent="0.35">
      <c r="A249" s="833" t="str">
        <f t="shared" si="2"/>
        <v>The tonnes of nitrogen in effluent leaving the plant into enclosed waters</v>
      </c>
      <c r="B249" s="834"/>
      <c r="C249" s="834"/>
      <c r="D249" s="834"/>
      <c r="E249" s="834"/>
      <c r="F249" s="835"/>
      <c r="G249" s="333" t="str">
        <f>IF('Nitrogen Method 1 2 3'!D8&gt;=1,IF(ISNUMBER('Nitrogen Method 1 2 3'!$F$18),'Nitrogen Method 1 2 3'!$F$18,""),IF(ISNUMBER('D&amp;C plant 1'!$D$74),'D&amp;C plant 1'!$D$74,""))</f>
        <v/>
      </c>
      <c r="H249" s="191"/>
      <c r="I249" s="191"/>
      <c r="J249" s="191" t="str">
        <f>IF(ISNUMBER(#REF!),#REF!,"")</f>
        <v/>
      </c>
      <c r="K249" s="328"/>
      <c r="L249" s="180"/>
      <c r="M249" s="180"/>
      <c r="N249" s="180"/>
      <c r="O249" s="180"/>
      <c r="P249" s="180"/>
      <c r="Q249" s="180"/>
      <c r="R249" s="180"/>
      <c r="S249" s="180"/>
      <c r="T249" s="180"/>
      <c r="U249" s="180"/>
    </row>
    <row r="250" spans="1:21" ht="30.15" customHeight="1" x14ac:dyDescent="0.35">
      <c r="A250" s="833" t="str">
        <f t="shared" si="2"/>
        <v>The tonnes of nitrogen in effluent leaving the plant into estuarine waters</v>
      </c>
      <c r="B250" s="834"/>
      <c r="C250" s="834"/>
      <c r="D250" s="834"/>
      <c r="E250" s="834"/>
      <c r="F250" s="835"/>
      <c r="G250" s="333" t="str">
        <f>IF('Nitrogen Method 1 2 3'!D8&gt;=1,IF(ISNUMBER('Nitrogen Method 1 2 3'!$F$20),'Nitrogen Method 1 2 3'!$F$20,""),IF(ISNUMBER('D&amp;C plant 1'!$D$76),'D&amp;C plant 1'!$D$76,""))</f>
        <v/>
      </c>
      <c r="H250" s="191"/>
      <c r="I250" s="191"/>
      <c r="J250" s="191" t="str">
        <f>IF(ISNUMBER(#REF!),#REF!,"")</f>
        <v/>
      </c>
      <c r="K250" s="328"/>
      <c r="L250" s="180"/>
      <c r="M250" s="180"/>
      <c r="N250" s="180"/>
      <c r="O250" s="180"/>
      <c r="P250" s="180"/>
      <c r="Q250" s="180"/>
      <c r="R250" s="180"/>
      <c r="S250" s="180"/>
      <c r="T250" s="180"/>
      <c r="U250" s="180"/>
    </row>
    <row r="251" spans="1:21" ht="30.15" customHeight="1" x14ac:dyDescent="0.35">
      <c r="A251" s="833" t="str">
        <f t="shared" si="2"/>
        <v>The tonnes of nitrogen in effluent leaving the plant into open coastal waters</v>
      </c>
      <c r="B251" s="834"/>
      <c r="C251" s="834"/>
      <c r="D251" s="834"/>
      <c r="E251" s="834"/>
      <c r="F251" s="835"/>
      <c r="G251" s="333" t="str">
        <f>IF('Nitrogen Method 1 2 3'!D8&gt;=1,IF(ISNUMBER('Nitrogen Method 1 2 3'!$F$22),'Nitrogen Method 1 2 3'!$F$22,""),IF(ISNUMBER('D&amp;C plant 1'!$D$78),'D&amp;C plant 1'!$D$78,""))</f>
        <v/>
      </c>
      <c r="H251" s="191"/>
      <c r="I251" s="191"/>
      <c r="J251" s="191" t="str">
        <f>IF(ISNUMBER(#REF!),#REF!,"")</f>
        <v/>
      </c>
      <c r="K251" s="328"/>
      <c r="L251" s="180"/>
      <c r="M251" s="180"/>
      <c r="N251" s="180"/>
      <c r="O251" s="180"/>
      <c r="P251" s="180"/>
      <c r="Q251" s="180"/>
      <c r="R251" s="180"/>
      <c r="S251" s="180"/>
      <c r="T251" s="180"/>
      <c r="U251" s="180"/>
    </row>
    <row r="252" spans="1:21" ht="30.15" customHeight="1" x14ac:dyDescent="0.35">
      <c r="A252" s="842" t="s">
        <v>207</v>
      </c>
      <c r="B252" s="843"/>
      <c r="C252" s="843"/>
      <c r="D252" s="843"/>
      <c r="E252" s="843"/>
      <c r="F252" s="844"/>
      <c r="G252" s="332">
        <f>IF('Methane method 1'!D5+'Methane method 2 3'!D14&gt;=2015,IF('Methane method 1'!D6=1, IF(ISNUMBER('Methane method 1'!$F$18),'Methane method 1'!$F$18,""),IF(ISNUMBER('Methane method 2 3'!$F$25),'Methane method 2 3'!$F$25,"")),IF(ISNUMBER('D&amp;C plant 1'!$D$35),'D&amp;C plant 1'!$D$35,""))</f>
        <v>0</v>
      </c>
      <c r="H252" s="188">
        <f>IF(ISNUMBER('D&amp;C plant 2'!$D$35),'D&amp;C plant 2'!$D$35,"")</f>
        <v>0</v>
      </c>
      <c r="I252" s="188">
        <f>IF(ISNUMBER('D&amp;C plant 3'!$D$35),'D&amp;C plant 3'!$D$35,"")</f>
        <v>0</v>
      </c>
      <c r="J252" s="188" t="str">
        <f>IF(ISNUMBER(#REF!),#REF!,"")</f>
        <v/>
      </c>
      <c r="K252" s="328"/>
      <c r="L252" s="180"/>
      <c r="M252" s="180"/>
      <c r="N252" s="180"/>
      <c r="O252" s="180"/>
      <c r="P252" s="180"/>
      <c r="Q252" s="180"/>
      <c r="R252" s="180"/>
      <c r="S252" s="180"/>
      <c r="T252" s="180"/>
      <c r="U252" s="180"/>
    </row>
    <row r="253" spans="1:21" ht="30.15" customHeight="1" x14ac:dyDescent="0.35">
      <c r="A253" s="839" t="s">
        <v>208</v>
      </c>
      <c r="B253" s="840"/>
      <c r="C253" s="840"/>
      <c r="D253" s="840"/>
      <c r="E253" s="840"/>
      <c r="F253" s="841"/>
      <c r="G253" s="332" t="str">
        <f>IF(ISERROR(G241-G244-G261),"",(G241-G244-G261))</f>
        <v/>
      </c>
      <c r="H253" s="188" t="str">
        <f>IF(ISNUMBER('D&amp;C plant 2'!$D$28-'D&amp;C plant 2'!$D$35-'D&amp;C plant 2'!$D$36),'D&amp;C plant 2'!$D$28-'D&amp;C plant 2'!$D$35-'D&amp;C plant 2'!$D$36,"")</f>
        <v/>
      </c>
      <c r="I253" s="188" t="str">
        <f>IF(ISNUMBER('D&amp;C plant 3'!$D$28-'D&amp;C plant 3'!$D$35-'D&amp;C plant 3'!$D$36),'D&amp;C plant 3'!$D$28-'D&amp;C plant 3'!$D$35-'D&amp;C plant 3'!$D$36,"")</f>
        <v/>
      </c>
      <c r="J253" s="188" t="str">
        <f>IF(ISNUMBER(#REF!-#REF!-#REF!),#REF!-#REF!-#REF!,"")</f>
        <v/>
      </c>
      <c r="K253" s="328"/>
      <c r="L253" s="180"/>
      <c r="M253" s="180"/>
      <c r="N253" s="180"/>
      <c r="O253" s="180"/>
      <c r="P253" s="180"/>
      <c r="Q253" s="180"/>
      <c r="R253" s="180"/>
      <c r="S253" s="180"/>
      <c r="T253" s="180"/>
      <c r="U253" s="180"/>
    </row>
    <row r="254" spans="1:21" ht="30.15" customHeight="1" x14ac:dyDescent="0.35">
      <c r="A254" s="833" t="s">
        <v>209</v>
      </c>
      <c r="B254" s="834"/>
      <c r="C254" s="834"/>
      <c r="D254" s="834"/>
      <c r="E254" s="834"/>
      <c r="F254" s="835"/>
      <c r="G254" s="331" t="str">
        <f>IF(ISERROR(G261-G236-G237),"",(G261-G236-G237))</f>
        <v/>
      </c>
      <c r="H254" s="190" t="str">
        <f>IF(ISNUMBER('D&amp;C plant 2'!D35-'D&amp;C plant 2'!D37-'D&amp;C plant 2'!D38),'D&amp;C plant 2'!D35-'D&amp;C plant 2'!D37-'D&amp;C plant 2'!D38,"")</f>
        <v/>
      </c>
      <c r="I254" s="190" t="str">
        <f>IF(ISNUMBER('D&amp;C plant 3'!D35-'D&amp;C plant 3'!D37-'D&amp;C plant 3'!D38),'D&amp;C plant 3'!D35-'D&amp;C plant 3'!D37-'D&amp;C plant 3'!D38,"")</f>
        <v/>
      </c>
      <c r="J254" s="190" t="str">
        <f>IF(ISNUMBER(#REF!-#REF!-#REF!),#REF!-#REF!-#REF!,"")</f>
        <v/>
      </c>
      <c r="K254" s="328"/>
      <c r="L254" s="180"/>
      <c r="N254" s="180"/>
      <c r="O254" s="180"/>
      <c r="P254" s="180"/>
      <c r="Q254" s="180"/>
      <c r="R254" s="180"/>
      <c r="S254" s="180"/>
      <c r="T254" s="180"/>
      <c r="U254" s="180"/>
    </row>
    <row r="255" spans="1:21" ht="45" customHeight="1" x14ac:dyDescent="0.35">
      <c r="A255" s="833" t="str">
        <f>CONCATENATE(A234,"*",A253)</f>
        <v>The fraction of COD in wastewater anaerobically treated*COD in wastewater treated (CODw-CODsl-CODeff)</v>
      </c>
      <c r="B255" s="834"/>
      <c r="C255" s="834"/>
      <c r="D255" s="834"/>
      <c r="E255" s="834"/>
      <c r="F255" s="835"/>
      <c r="G255" s="331" t="str">
        <f>IF(ISERROR(G234*G253),"",G234*G253)</f>
        <v/>
      </c>
      <c r="H255" s="190" t="str">
        <f>IF(ISERROR(H234*H253),"",H234*H253)</f>
        <v/>
      </c>
      <c r="I255" s="190" t="str">
        <f>IF(ISERROR(I234*I253),"",I234*I253)</f>
        <v/>
      </c>
      <c r="J255" s="190" t="str">
        <f>IF(ISERROR(J234*J253),"",J234*J253)</f>
        <v/>
      </c>
      <c r="K255" s="328"/>
      <c r="L255" s="180"/>
      <c r="M255" s="180"/>
      <c r="N255" s="180"/>
      <c r="O255" s="180"/>
      <c r="P255" s="180"/>
      <c r="Q255" s="180"/>
      <c r="R255" s="180"/>
      <c r="S255" s="180"/>
      <c r="T255" s="180"/>
      <c r="U255" s="180"/>
    </row>
    <row r="256" spans="1:21" ht="45" customHeight="1" x14ac:dyDescent="0.35">
      <c r="A256" s="833" t="str">
        <f>CONCATENATE(A235,"*",A252)</f>
        <v>The fraction of COD removed as sludge*CODsl (tonnes COD sludge removed)</v>
      </c>
      <c r="B256" s="834"/>
      <c r="C256" s="834"/>
      <c r="D256" s="834"/>
      <c r="E256" s="834"/>
      <c r="F256" s="835"/>
      <c r="G256" s="331" t="str">
        <f>IF(ISERROR(G235*G252),"",G235*G252)</f>
        <v/>
      </c>
      <c r="H256" s="190" t="str">
        <f>IF(ISERROR(H235*H252),"",H235*H252)</f>
        <v/>
      </c>
      <c r="I256" s="190" t="str">
        <f>IF(ISERROR(I235*I252),"",I235*I252)</f>
        <v/>
      </c>
      <c r="J256" s="190" t="str">
        <f>IF(ISERROR(J235*J252),"",J235*J252)</f>
        <v/>
      </c>
      <c r="K256" s="328"/>
      <c r="L256" s="180"/>
      <c r="M256" s="180"/>
      <c r="N256" s="180"/>
      <c r="O256" s="180"/>
      <c r="P256" s="180"/>
      <c r="Q256" s="180"/>
      <c r="R256" s="180"/>
      <c r="S256" s="180"/>
      <c r="T256" s="180"/>
      <c r="U256" s="180"/>
    </row>
    <row r="257" spans="1:21" ht="45" customHeight="1" x14ac:dyDescent="0.35">
      <c r="A257" s="833" t="str">
        <f>CONCATENATE(A242,"*",A254)</f>
        <v>The fraction of COD in sludge anaerobically treated on site*COD in sludge treated (CODsl-CODtrl-CODtro)</v>
      </c>
      <c r="B257" s="834"/>
      <c r="C257" s="834"/>
      <c r="D257" s="834"/>
      <c r="E257" s="834"/>
      <c r="F257" s="835"/>
      <c r="G257" s="331" t="str">
        <f>IF(ISERROR(G242*G254),"",G242*G254)</f>
        <v/>
      </c>
      <c r="H257" s="190" t="str">
        <f>IF(ISERROR(H242*H254),"",H242*H254)</f>
        <v/>
      </c>
      <c r="I257" s="190" t="str">
        <f>IF(ISERROR(I242*I254),"",I242*I254)</f>
        <v/>
      </c>
      <c r="J257" s="190" t="str">
        <f>IF(ISERROR(J242*J254),"",J242*J254)</f>
        <v/>
      </c>
      <c r="K257" s="328"/>
      <c r="L257" s="180"/>
      <c r="M257" s="180"/>
      <c r="N257" s="180"/>
      <c r="O257" s="180"/>
      <c r="P257" s="180"/>
      <c r="Q257" s="180"/>
      <c r="R257" s="180"/>
      <c r="S257" s="180"/>
      <c r="T257" s="180"/>
      <c r="U257" s="180"/>
    </row>
    <row r="258" spans="1:21" ht="45" customHeight="1" x14ac:dyDescent="0.35">
      <c r="A258" s="836" t="s">
        <v>28</v>
      </c>
      <c r="B258" s="837"/>
      <c r="C258" s="837"/>
      <c r="D258" s="837"/>
      <c r="E258" s="837"/>
      <c r="F258" s="838"/>
      <c r="G258" s="331" t="str">
        <f>IF('Methane method 1'!D5+'Methane method 2 3'!D14&gt;=2015,IF(ISTEXT('Methane method 2 3'!$D$55),"",'Methane method 2 3'!$D$55),IF(ISTEXT('D&amp;C plant 1'!$B$4),"",'D&amp;C plant 1'!$B$4))</f>
        <v/>
      </c>
      <c r="H258" s="190" t="str">
        <f>IF(ISERROR('D&amp;C plant 2'!$B$4),"",'D&amp;C plant 2'!$B$4)</f>
        <v/>
      </c>
      <c r="I258" s="190" t="str">
        <f>IF(ISERROR('D&amp;C plant 3'!$B$4),"",'D&amp;C plant 3'!$B$4)</f>
        <v/>
      </c>
      <c r="J258" s="190" t="str">
        <f>IF(ISERROR(#REF!),"",#REF!)</f>
        <v/>
      </c>
      <c r="K258" s="328"/>
      <c r="L258" s="180"/>
      <c r="M258" s="180"/>
      <c r="N258" s="180"/>
      <c r="O258" s="180"/>
      <c r="P258" s="180"/>
      <c r="Q258" s="180"/>
      <c r="R258" s="180"/>
      <c r="S258" s="180"/>
      <c r="T258" s="180"/>
      <c r="U258" s="180"/>
    </row>
    <row r="259" spans="1:21" ht="45" customHeight="1" x14ac:dyDescent="0.35">
      <c r="A259" s="830" t="s">
        <v>49</v>
      </c>
      <c r="B259" s="831"/>
      <c r="C259" s="831"/>
      <c r="D259" s="831"/>
      <c r="E259" s="831"/>
      <c r="F259" s="832"/>
      <c r="G259" s="331" t="str">
        <f>IF('Nitrogen Method 1 2 3'!D8&gt;0,IF(ISERROR('Methane method 2 3'!$D$56),"",'Methane method 2 3'!$D$56),IF(ISERROR('D&amp;C plant 1'!$B$5),"",'D&amp;C plant 1'!$B$5))</f>
        <v>-</v>
      </c>
      <c r="H259" s="190" t="str">
        <f>IF(ISERROR('D&amp;C plant 2'!$B$5),"",'D&amp;C plant 2'!$B$5)</f>
        <v/>
      </c>
      <c r="I259" s="190" t="str">
        <f>IF(ISERROR('D&amp;C plant 3'!$B$5),"",'D&amp;C plant 3'!$B$5)</f>
        <v/>
      </c>
      <c r="J259" s="190" t="str">
        <f>IF(ISERROR(#REF!),"",#REF!)</f>
        <v/>
      </c>
      <c r="K259" s="328"/>
      <c r="L259" s="180"/>
      <c r="M259" s="180"/>
      <c r="N259" s="180"/>
      <c r="O259" s="180"/>
      <c r="P259" s="180"/>
      <c r="Q259" s="180"/>
      <c r="R259" s="180"/>
      <c r="S259" s="180"/>
      <c r="T259" s="180"/>
      <c r="U259" s="180"/>
    </row>
    <row r="260" spans="1:21" x14ac:dyDescent="0.35">
      <c r="A260" s="180"/>
      <c r="B260" s="180"/>
      <c r="C260" s="180"/>
      <c r="D260" s="180"/>
      <c r="E260" s="180"/>
      <c r="F260" s="180"/>
      <c r="G260" s="180"/>
      <c r="H260" s="180"/>
      <c r="I260" s="180"/>
      <c r="J260" s="180"/>
      <c r="K260" s="180"/>
      <c r="L260" s="180"/>
      <c r="M260" s="180"/>
      <c r="N260" s="180"/>
      <c r="O260" s="180"/>
      <c r="P260" s="180"/>
      <c r="Q260" s="180"/>
      <c r="R260" s="180"/>
      <c r="S260" s="180"/>
      <c r="T260" s="180"/>
      <c r="U260" s="180"/>
    </row>
    <row r="261" spans="1:21" ht="16.5" x14ac:dyDescent="0.45">
      <c r="A261" s="180" t="s">
        <v>210</v>
      </c>
      <c r="B261" s="180"/>
      <c r="C261" s="180"/>
      <c r="D261" s="180"/>
      <c r="E261" s="180"/>
      <c r="F261" s="180"/>
      <c r="G261" s="334">
        <f>IF('Methane method 1'!D5+'Methane method 2 3'!D14&gt;=2015,IF('Methane method 1'!D6=1, IF(ISNUMBER('Methane method 1'!$F$18),'Methane method 1'!$F$18,""),IF(ISNUMBER('Methane method 2 3'!$F$25),'Methane method 2 3'!$F$25,"")),IF(ISNUMBER('D&amp;C plant 1'!$D$35),'D&amp;C plant 1'!$D$35,""))</f>
        <v>0</v>
      </c>
      <c r="H261" s="180"/>
      <c r="I261" s="180"/>
      <c r="J261" s="180"/>
      <c r="K261" s="180"/>
      <c r="L261" s="180"/>
      <c r="M261" s="180"/>
      <c r="N261" s="180"/>
      <c r="O261" s="180"/>
      <c r="P261" s="180"/>
      <c r="Q261" s="180"/>
      <c r="R261" s="180"/>
      <c r="S261" s="180"/>
      <c r="T261" s="180"/>
      <c r="U261" s="180"/>
    </row>
    <row r="262" spans="1:21" x14ac:dyDescent="0.35">
      <c r="A262" s="180"/>
      <c r="B262" s="180"/>
      <c r="C262" s="180"/>
      <c r="D262" s="180"/>
      <c r="E262" s="180"/>
      <c r="F262" s="180"/>
      <c r="G262" s="180"/>
      <c r="H262" s="180"/>
      <c r="I262" s="180"/>
      <c r="J262" s="180"/>
      <c r="K262" s="180"/>
      <c r="L262" s="180"/>
      <c r="M262" s="180"/>
      <c r="N262" s="180"/>
      <c r="O262" s="180"/>
      <c r="P262" s="180"/>
      <c r="Q262" s="180"/>
      <c r="R262" s="180"/>
      <c r="S262" s="180"/>
      <c r="T262" s="180"/>
      <c r="U262" s="180"/>
    </row>
    <row r="263" spans="1:21" x14ac:dyDescent="0.35">
      <c r="A263" s="180"/>
      <c r="B263" s="180"/>
      <c r="C263" s="180"/>
      <c r="D263" s="180"/>
      <c r="E263" s="180"/>
      <c r="F263" s="180"/>
      <c r="G263" s="180"/>
      <c r="H263" s="180"/>
      <c r="I263" s="180"/>
      <c r="J263" s="180"/>
      <c r="K263" s="180"/>
      <c r="L263" s="180"/>
      <c r="M263" s="180"/>
      <c r="N263" s="180"/>
      <c r="O263" s="180"/>
      <c r="P263" s="180"/>
      <c r="Q263" s="180"/>
      <c r="R263" s="180"/>
      <c r="S263" s="180"/>
      <c r="T263" s="180"/>
      <c r="U263" s="180"/>
    </row>
    <row r="264" spans="1:21" x14ac:dyDescent="0.35">
      <c r="A264" s="180"/>
      <c r="B264" s="180"/>
      <c r="C264" s="180"/>
      <c r="D264" s="180"/>
      <c r="E264" s="180"/>
      <c r="F264" s="180"/>
      <c r="G264" s="180"/>
      <c r="H264" s="180"/>
      <c r="I264" s="180"/>
      <c r="J264" s="180"/>
      <c r="K264" s="180"/>
      <c r="L264" s="180"/>
      <c r="M264" s="180"/>
      <c r="N264" s="180"/>
      <c r="O264" s="180"/>
      <c r="P264" s="180"/>
      <c r="Q264" s="180"/>
      <c r="R264" s="180"/>
      <c r="S264" s="180"/>
      <c r="T264" s="180"/>
      <c r="U264" s="180"/>
    </row>
    <row r="265" spans="1:21" x14ac:dyDescent="0.35">
      <c r="A265" s="180"/>
      <c r="B265" s="180"/>
      <c r="C265" s="180"/>
      <c r="D265" s="180"/>
      <c r="E265" s="180"/>
      <c r="F265" s="180"/>
      <c r="G265" s="180"/>
      <c r="H265" s="180"/>
      <c r="I265" s="180"/>
      <c r="J265" s="180"/>
      <c r="K265" s="180"/>
      <c r="L265" s="180"/>
      <c r="M265" s="180"/>
      <c r="N265" s="180"/>
      <c r="O265" s="180"/>
      <c r="P265" s="180"/>
      <c r="Q265" s="180"/>
      <c r="R265" s="180"/>
      <c r="S265" s="180"/>
      <c r="T265" s="180"/>
      <c r="U265" s="180"/>
    </row>
    <row r="266" spans="1:21" x14ac:dyDescent="0.35">
      <c r="A266" s="180"/>
      <c r="B266" s="180"/>
      <c r="C266" s="180"/>
      <c r="D266" s="180"/>
      <c r="E266" s="180"/>
      <c r="F266" s="180"/>
      <c r="G266" s="180"/>
      <c r="H266" s="180"/>
      <c r="I266" s="180"/>
      <c r="J266" s="180"/>
      <c r="K266" s="180"/>
      <c r="L266" s="180"/>
      <c r="M266" s="180"/>
      <c r="N266" s="180"/>
      <c r="O266" s="180"/>
      <c r="P266" s="180"/>
      <c r="Q266" s="180"/>
      <c r="R266" s="180"/>
      <c r="S266" s="180"/>
      <c r="T266" s="180"/>
      <c r="U266" s="180"/>
    </row>
  </sheetData>
  <sheetProtection formatCells="0" formatColumns="0" formatRows="0"/>
  <mergeCells count="71">
    <mergeCell ref="A93:B93"/>
    <mergeCell ref="A94:B94"/>
    <mergeCell ref="C96:G96"/>
    <mergeCell ref="A98:B98"/>
    <mergeCell ref="C91:J92"/>
    <mergeCell ref="C98:J98"/>
    <mergeCell ref="C93:J93"/>
    <mergeCell ref="A97:B97"/>
    <mergeCell ref="C94:J94"/>
    <mergeCell ref="A95:B95"/>
    <mergeCell ref="A91:B92"/>
    <mergeCell ref="B2:L2"/>
    <mergeCell ref="E4:L4"/>
    <mergeCell ref="C3:L3"/>
    <mergeCell ref="B34:J34"/>
    <mergeCell ref="C6:L6"/>
    <mergeCell ref="C5:L5"/>
    <mergeCell ref="A230:L230"/>
    <mergeCell ref="A235:F235"/>
    <mergeCell ref="A236:F236"/>
    <mergeCell ref="A197:F197"/>
    <mergeCell ref="A198:F198"/>
    <mergeCell ref="A233:F233"/>
    <mergeCell ref="C205:J207"/>
    <mergeCell ref="A188:F188"/>
    <mergeCell ref="A191:F191"/>
    <mergeCell ref="C95:J95"/>
    <mergeCell ref="A96:B96"/>
    <mergeCell ref="A194:F194"/>
    <mergeCell ref="C97:G97"/>
    <mergeCell ref="A183:F183"/>
    <mergeCell ref="C165:J167"/>
    <mergeCell ref="A99:B99"/>
    <mergeCell ref="A192:F192"/>
    <mergeCell ref="A190:F190"/>
    <mergeCell ref="C99:J99"/>
    <mergeCell ref="A185:F185"/>
    <mergeCell ref="A187:F187"/>
    <mergeCell ref="A184:F184"/>
    <mergeCell ref="A243:F243"/>
    <mergeCell ref="A186:F186"/>
    <mergeCell ref="A189:F189"/>
    <mergeCell ref="A237:F237"/>
    <mergeCell ref="A234:F234"/>
    <mergeCell ref="A238:F238"/>
    <mergeCell ref="A200:F200"/>
    <mergeCell ref="A199:F199"/>
    <mergeCell ref="A201:F201"/>
    <mergeCell ref="A242:F242"/>
    <mergeCell ref="A239:F239"/>
    <mergeCell ref="A196:F196"/>
    <mergeCell ref="A241:F241"/>
    <mergeCell ref="A193:F193"/>
    <mergeCell ref="A195:F195"/>
    <mergeCell ref="A240:F240"/>
    <mergeCell ref="A244:F244"/>
    <mergeCell ref="A245:F245"/>
    <mergeCell ref="A251:F251"/>
    <mergeCell ref="A253:F253"/>
    <mergeCell ref="A255:F255"/>
    <mergeCell ref="A248:F248"/>
    <mergeCell ref="A247:F247"/>
    <mergeCell ref="A246:F246"/>
    <mergeCell ref="A250:F250"/>
    <mergeCell ref="A252:F252"/>
    <mergeCell ref="A249:F249"/>
    <mergeCell ref="A259:F259"/>
    <mergeCell ref="A256:F256"/>
    <mergeCell ref="A254:F254"/>
    <mergeCell ref="A258:F258"/>
    <mergeCell ref="A257:F257"/>
  </mergeCells>
  <hyperlinks>
    <hyperlink ref="E4" r:id="rId1" xr:uid="{00000000-0004-0000-0600-000000000000}"/>
  </hyperlinks>
  <pageMargins left="0.70866141732283472" right="0.70866141732283472" top="0.74803149606299213" bottom="0.74803149606299213" header="0.31496062992125984" footer="0.31496062992125984"/>
  <pageSetup paperSize="9" scale="64" fitToHeight="0" orientation="portrait" r:id="rId2"/>
  <headerFooter>
    <oddHeader>&amp;LNGER wastewater (domestic and commercial) calculator version 1.1&amp;R&amp;A</oddHeader>
    <oddFooter>&amp;L© Commonwealth of Australia (2013) Clean Energy Regulator.&amp;RISBN: 978-1-921299-79-7</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G30"/>
  <sheetViews>
    <sheetView showRowColHeaders="0" topLeftCell="A2" zoomScaleNormal="100" workbookViewId="0"/>
  </sheetViews>
  <sheetFormatPr defaultColWidth="0" defaultRowHeight="12.5" zeroHeight="1" x14ac:dyDescent="0.25"/>
  <cols>
    <col min="1" max="1" width="4" style="617" customWidth="1"/>
    <col min="2" max="3" width="55.90625" customWidth="1"/>
    <col min="4" max="4" width="24.54296875" customWidth="1"/>
    <col min="5" max="5" width="85.54296875" customWidth="1"/>
    <col min="6" max="6" width="74.453125" hidden="1" customWidth="1"/>
    <col min="7" max="7" width="6.90625" style="617" hidden="1" customWidth="1"/>
    <col min="8" max="16384" width="9.08984375" hidden="1"/>
  </cols>
  <sheetData>
    <row r="1" spans="2:6" ht="30.15" hidden="1" customHeight="1" x14ac:dyDescent="0.25">
      <c r="B1" s="455"/>
      <c r="C1" s="455"/>
      <c r="D1" s="455"/>
      <c r="E1" s="455"/>
    </row>
    <row r="2" spans="2:6" ht="30.15" customHeight="1" x14ac:dyDescent="0.25">
      <c r="B2" s="455"/>
      <c r="C2" s="455"/>
      <c r="D2" s="455"/>
      <c r="E2" s="455"/>
    </row>
    <row r="3" spans="2:6" ht="30.15" customHeight="1" x14ac:dyDescent="0.25">
      <c r="B3" s="921"/>
      <c r="C3" s="921"/>
      <c r="D3" s="534"/>
      <c r="E3" s="385"/>
    </row>
    <row r="4" spans="2:6" ht="30.15" customHeight="1" x14ac:dyDescent="0.25">
      <c r="B4" s="921"/>
      <c r="C4" s="921"/>
      <c r="D4" s="534"/>
      <c r="E4" s="385"/>
    </row>
    <row r="5" spans="2:6" ht="40.65" customHeight="1" x14ac:dyDescent="0.35">
      <c r="B5" s="443"/>
      <c r="C5" s="444"/>
      <c r="D5" s="386"/>
      <c r="E5" s="386"/>
    </row>
    <row r="6" spans="2:6" ht="30.15" customHeight="1" x14ac:dyDescent="0.25">
      <c r="B6" s="919" t="s">
        <v>211</v>
      </c>
      <c r="C6" s="920"/>
      <c r="D6" s="386"/>
      <c r="E6" s="386"/>
    </row>
    <row r="7" spans="2:6" ht="30.15" customHeight="1" x14ac:dyDescent="0.25">
      <c r="B7" s="820" t="s">
        <v>212</v>
      </c>
      <c r="C7" s="918"/>
      <c r="D7" s="918"/>
      <c r="E7" s="821"/>
    </row>
    <row r="8" spans="2:6" ht="30.15" customHeight="1" x14ac:dyDescent="0.25">
      <c r="B8" s="751" t="s">
        <v>114</v>
      </c>
      <c r="C8" s="751"/>
      <c r="D8" s="544"/>
      <c r="E8" s="542" t="str">
        <f>IF(D8="","Please select reporting method","")</f>
        <v>Please select reporting method</v>
      </c>
    </row>
    <row r="9" spans="2:6" ht="30.15" customHeight="1" x14ac:dyDescent="0.25">
      <c r="B9" s="751" t="s">
        <v>213</v>
      </c>
      <c r="C9" s="751"/>
      <c r="D9" s="545" t="str">
        <f>IF(ISNUMBER(D14),"",IF((SUM(D15,D16,D18,D20,D22)&lt;1),"",(SUM(D15,D16,D18,D20,D22))))</f>
        <v/>
      </c>
      <c r="E9" s="629" t="str">
        <f>IF(B9="Nin (tonnes of nitrogen entering the plant)",IF(D10="","Value will be calculated for you",PlseIgn),"")</f>
        <v/>
      </c>
    </row>
    <row r="10" spans="2:6" ht="30.15" customHeight="1" x14ac:dyDescent="0.25">
      <c r="B10" s="926" t="str">
        <f>par!E125</f>
        <v>Population serviced by the plant during the year (P)</v>
      </c>
      <c r="C10" s="926"/>
      <c r="D10" s="546"/>
      <c r="E10" s="543" t="str">
        <f>IF(D10="",IF(D9="","Please enter required information (Other treatment plant only)","Do not enter data"),"")</f>
        <v>Please enter required information (Other treatment plant only)</v>
      </c>
      <c r="F10" s="448" t="str">
        <f>IF('Nitrogen Method 1 2 3'!D10="",IF('Nitrogen Method 1 2 3'!D9="",InpReq,PlseDel),'Nitrogen Method 1 2 3'!D10)</f>
        <v>Please enter required information</v>
      </c>
    </row>
    <row r="11" spans="2:6" ht="30.15" customHeight="1" x14ac:dyDescent="0.25">
      <c r="B11" s="926" t="str">
        <f>par!E126</f>
        <v>Annual per capita protein intake of the population being served by the plant in tonnes (Protein)</v>
      </c>
      <c r="C11" s="926"/>
      <c r="D11" s="547" t="str">
        <f>'Nitrogen Method 1 2 3'!F11</f>
        <v/>
      </c>
      <c r="E11" s="543" t="str">
        <f>IF($D$8=1,"Value will be calculated for you","")</f>
        <v/>
      </c>
      <c r="F11" s="449" t="str">
        <f>IF('Nitrogen Method 1 2 3'!$D$8=1,Protein1,"")</f>
        <v/>
      </c>
    </row>
    <row r="12" spans="2:6" ht="30.15" customHeight="1" x14ac:dyDescent="0.25">
      <c r="B12" s="926" t="s">
        <v>214</v>
      </c>
      <c r="C12" s="926"/>
      <c r="D12" s="547" t="str">
        <f>'Nitrogen Method 1 2 3'!F12</f>
        <v/>
      </c>
      <c r="E12" s="543" t="str">
        <f>IF($D$8=1,"Value will be calculated for you","")</f>
        <v/>
      </c>
      <c r="F12" s="449" t="str">
        <f>IF('Nitrogen Method 1 2 3'!$D$8=1,FracPr1,"")</f>
        <v/>
      </c>
    </row>
    <row r="13" spans="2:6" ht="30.15" customHeight="1" thickBot="1" x14ac:dyDescent="0.3">
      <c r="B13" s="926" t="s">
        <v>215</v>
      </c>
      <c r="C13" s="926"/>
      <c r="D13" s="548" t="str">
        <f>IF(D8="","",IF(D8&gt;1,"",'Nitrogen Method 1 2 3'!F13))</f>
        <v/>
      </c>
      <c r="E13" s="543" t="str">
        <f>IF(D8=1,"Value will be calculated for you","Please enter value on the next row")</f>
        <v>Please enter value on the next row</v>
      </c>
      <c r="F13" s="450" t="str">
        <f>IF('Nitrogen Method 1 2 3'!D8=1,IF('Nitrogen Method 1 2 3'!D14="",'Nitrogen Method 1 2 3'!D10*F11*F12,par!D13),IF('Nitrogen Method 1 2 3'!D14="",IF('Nitrogen Method 1 2 3'!D9="",InpReq,PlseDel),'Nitrogen Method 1 2 3'!D14))</f>
        <v>Please enter required information</v>
      </c>
    </row>
    <row r="14" spans="2:6" ht="30.15" customHeight="1" x14ac:dyDescent="0.25">
      <c r="B14" s="926" t="s">
        <v>216</v>
      </c>
      <c r="C14" s="926"/>
      <c r="D14" s="549"/>
      <c r="E14" s="543" t="str">
        <f>IF(D8=1,"Do not enter value on this row","Please enter required information (Other treatment plant only)")</f>
        <v>Please enter required information (Other treatment plant only)</v>
      </c>
      <c r="F14" s="451"/>
    </row>
    <row r="15" spans="2:6" ht="30.15" customHeight="1" x14ac:dyDescent="0.25">
      <c r="B15" s="931" t="s">
        <v>217</v>
      </c>
      <c r="C15" s="931"/>
      <c r="D15" s="549"/>
      <c r="E15" s="543" t="str">
        <f>IF(D15="","Please enter required information (Primary and other treatment plant)","")</f>
        <v>Please enter required information (Primary and other treatment plant)</v>
      </c>
      <c r="F15" s="452" t="str">
        <f>IF('Nitrogen Method 1 2 3'!D15="",InpReq,'Nitrogen Method 1 2 3'!D15)</f>
        <v>Please enter required information</v>
      </c>
    </row>
    <row r="16" spans="2:6" ht="30.15" customHeight="1" x14ac:dyDescent="0.25">
      <c r="B16" s="931" t="s">
        <v>218</v>
      </c>
      <c r="C16" s="931"/>
      <c r="D16" s="549"/>
      <c r="E16" s="543" t="str">
        <f>IF(D16="","Please enter required information (Primary and other treatment plant)","")</f>
        <v>Please enter required information (Primary and other treatment plant)</v>
      </c>
      <c r="F16" s="453" t="str">
        <f>IF('Nitrogen Method 1 2 3'!D16="",InpReq,'Nitrogen Method 1 2 3'!D16)</f>
        <v>Please enter required information</v>
      </c>
    </row>
    <row r="17" spans="1:6" ht="30.15" customHeight="1" x14ac:dyDescent="0.25">
      <c r="B17" s="926" t="s">
        <v>219</v>
      </c>
      <c r="C17" s="926"/>
      <c r="D17" s="625">
        <f>'Nitrogen Method 1 2 3'!F17</f>
        <v>2.0819999999999999</v>
      </c>
      <c r="E17" s="543" t="s">
        <v>220</v>
      </c>
      <c r="F17" s="449">
        <v>2.0819999999999999</v>
      </c>
    </row>
    <row r="18" spans="1:6" ht="30.15" customHeight="1" x14ac:dyDescent="0.25">
      <c r="B18" s="926" t="s">
        <v>221</v>
      </c>
      <c r="C18" s="926"/>
      <c r="D18" s="549"/>
      <c r="E18" s="543" t="str">
        <f>IF(D18="","Please enter required information (Primary and other treatment plant)","")</f>
        <v>Please enter required information (Primary and other treatment plant)</v>
      </c>
      <c r="F18" s="453" t="str">
        <f>IF('Nitrogen Method 1 2 3'!D18="",InpReq,'Nitrogen Method 1 2 3'!D18)</f>
        <v>Please enter required information</v>
      </c>
    </row>
    <row r="19" spans="1:6" ht="30.15" customHeight="1" x14ac:dyDescent="0.25">
      <c r="A19" s="621"/>
      <c r="B19" s="926" t="s">
        <v>222</v>
      </c>
      <c r="C19" s="926"/>
      <c r="D19" s="625">
        <f>'Nitrogen Method 1 2 3'!F19</f>
        <v>2.0819999999999999</v>
      </c>
      <c r="E19" s="543" t="s">
        <v>220</v>
      </c>
      <c r="F19" s="449">
        <v>2.0819999999999999</v>
      </c>
    </row>
    <row r="20" spans="1:6" ht="30.15" customHeight="1" x14ac:dyDescent="0.45">
      <c r="B20" s="927" t="s">
        <v>223</v>
      </c>
      <c r="C20" s="928"/>
      <c r="D20" s="549"/>
      <c r="E20" s="543" t="str">
        <f>IF(D20="","Please enter required information (Primary and other treatment plant)","")</f>
        <v>Please enter required information (Primary and other treatment plant)</v>
      </c>
      <c r="F20" s="453" t="str">
        <f>IF('Nitrogen Method 1 2 3'!D20="",InpReq,'Nitrogen Method 1 2 3'!D20)</f>
        <v>Please enter required information</v>
      </c>
    </row>
    <row r="21" spans="1:6" ht="30.15" customHeight="1" x14ac:dyDescent="0.45">
      <c r="A21" s="621"/>
      <c r="B21" s="929" t="s">
        <v>224</v>
      </c>
      <c r="C21" s="930"/>
      <c r="D21" s="625">
        <f>'Nitrogen Method 1 2 3'!F21</f>
        <v>1.0409999999999999</v>
      </c>
      <c r="E21" s="543" t="s">
        <v>220</v>
      </c>
      <c r="F21" s="449">
        <v>1.0409999999999999</v>
      </c>
    </row>
    <row r="22" spans="1:6" ht="30.15" customHeight="1" x14ac:dyDescent="0.45">
      <c r="B22" s="927" t="s">
        <v>225</v>
      </c>
      <c r="C22" s="928"/>
      <c r="D22" s="549"/>
      <c r="E22" s="543" t="str">
        <f>IF(D22="","Please enter required information (Primary and other treatment plant)","")</f>
        <v>Please enter required information (Primary and other treatment plant)</v>
      </c>
      <c r="F22" s="453" t="str">
        <f>IF('Nitrogen Method 1 2 3'!D22="",InpReq,'Nitrogen Method 1 2 3'!D22)</f>
        <v>Please enter required information</v>
      </c>
    </row>
    <row r="23" spans="1:6" ht="30.15" customHeight="1" thickBot="1" x14ac:dyDescent="0.5">
      <c r="A23" s="621"/>
      <c r="B23" s="927" t="s">
        <v>226</v>
      </c>
      <c r="C23" s="928"/>
      <c r="D23" s="625">
        <f>'Nitrogen Method 1 2 3'!F23</f>
        <v>0</v>
      </c>
      <c r="E23" s="543" t="s">
        <v>220</v>
      </c>
      <c r="F23" s="630">
        <v>0</v>
      </c>
    </row>
    <row r="24" spans="1:6" ht="22.65" customHeight="1" x14ac:dyDescent="0.35">
      <c r="B24" s="460"/>
      <c r="C24" s="460"/>
      <c r="D24" s="461"/>
      <c r="E24" s="462"/>
    </row>
    <row r="25" spans="1:6" ht="30.15" customHeight="1" x14ac:dyDescent="0.25">
      <c r="B25" s="922" t="s">
        <v>227</v>
      </c>
      <c r="C25" s="923"/>
      <c r="D25" s="550" t="e">
        <f>(IF('Nitrogen Method 1 2 3'!F13&gt;0,'Nitrogen Method 1 2 3'!F13,D9)-D15-D16-(D18+(D20)+(D22)))*('Nitrogen Method 1 2 3'!F17)</f>
        <v>#VALUE!</v>
      </c>
      <c r="E25" s="543" t="s">
        <v>38</v>
      </c>
    </row>
    <row r="26" spans="1:6" ht="30.15" customHeight="1" x14ac:dyDescent="0.25">
      <c r="B26" s="924"/>
      <c r="C26" s="925"/>
      <c r="D26" s="550">
        <f>D18*'Nitrogen Method 1 2 3'!F19+D20*IF(ISNUMBER('Nitrogen Method 1 2 3'!F21),'Nitrogen Method 1 2 3'!F21,0)+D22*IF(ISNUMBER('Nitrogen Method 1 2 3'!F23),'Nitrogen Method 1 2 3'!F23,0)</f>
        <v>0</v>
      </c>
      <c r="E26" s="543" t="s">
        <v>39</v>
      </c>
    </row>
    <row r="27" spans="1:6" ht="30.15" customHeight="1" x14ac:dyDescent="0.25">
      <c r="B27" s="924"/>
      <c r="C27" s="925"/>
      <c r="D27" s="551" t="e">
        <f>D25+D26</f>
        <v>#VALUE!</v>
      </c>
      <c r="E27" s="552" t="s">
        <v>21</v>
      </c>
    </row>
    <row r="28" spans="1:6" ht="30.15" customHeight="1" x14ac:dyDescent="0.35">
      <c r="B28" s="457"/>
      <c r="C28" s="458"/>
      <c r="D28" s="459"/>
      <c r="E28" s="459"/>
    </row>
    <row r="29" spans="1:6" ht="12.15" customHeight="1" x14ac:dyDescent="0.35">
      <c r="B29" s="435"/>
      <c r="C29" s="463"/>
      <c r="D29" s="391"/>
      <c r="E29" s="391"/>
    </row>
    <row r="30" spans="1:6" ht="15.75" hidden="1" customHeight="1" x14ac:dyDescent="0.35">
      <c r="B30" s="435"/>
      <c r="C30" s="463"/>
      <c r="D30" s="391"/>
      <c r="E30" s="391"/>
    </row>
  </sheetData>
  <sheetProtection algorithmName="SHA-256" hashValue="e6Bn4ROCIpQPWjFPwsI5EXgbyaprpHglJAb29rVDTGI=" saltValue="cP1me121foG9jRQ3bVns3w==" spinCount="100000" sheet="1" selectLockedCells="1"/>
  <mergeCells count="21">
    <mergeCell ref="B25:C27"/>
    <mergeCell ref="B10:C10"/>
    <mergeCell ref="B11:C11"/>
    <mergeCell ref="B20:C20"/>
    <mergeCell ref="B21:C21"/>
    <mergeCell ref="B22:C22"/>
    <mergeCell ref="B23:C23"/>
    <mergeCell ref="B19:C19"/>
    <mergeCell ref="B12:C12"/>
    <mergeCell ref="B13:C13"/>
    <mergeCell ref="B15:C15"/>
    <mergeCell ref="B16:C16"/>
    <mergeCell ref="B17:C17"/>
    <mergeCell ref="B18:C18"/>
    <mergeCell ref="B14:C14"/>
    <mergeCell ref="B8:C8"/>
    <mergeCell ref="B7:E7"/>
    <mergeCell ref="B6:C6"/>
    <mergeCell ref="B3:C3"/>
    <mergeCell ref="B9:C9"/>
    <mergeCell ref="B4:C4"/>
  </mergeCells>
  <conditionalFormatting sqref="E8">
    <cfRule type="cellIs" dxfId="3" priority="3" operator="equal">
      <formula>"Please select reporting method"</formula>
    </cfRule>
  </conditionalFormatting>
  <conditionalFormatting sqref="E10 E14">
    <cfRule type="cellIs" dxfId="2" priority="2" operator="equal">
      <formula>"Please enter required information (Other treatment plant only)"</formula>
    </cfRule>
  </conditionalFormatting>
  <conditionalFormatting sqref="E14">
    <cfRule type="cellIs" dxfId="1" priority="4" operator="equal">
      <formula>"Do not enter value on this row"</formula>
    </cfRule>
  </conditionalFormatting>
  <conditionalFormatting sqref="E15:E16 E18 E20 E22">
    <cfRule type="cellIs" dxfId="0" priority="1" operator="equal">
      <formula>"Please enter required information (Primary and other treatment plant)"</formula>
    </cfRule>
  </conditionalFormatting>
  <dataValidations count="3">
    <dataValidation type="list" allowBlank="1" showInputMessage="1" showErrorMessage="1" error="Method must be entered as a whole number. Methods 1, 2, or 3 only available" sqref="D8" xr:uid="{00000000-0002-0000-0800-000000000000}">
      <formula1>"1, 2, 3"</formula1>
    </dataValidation>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D9" xr:uid="{00000000-0002-0000-0800-000001000000}"/>
    <dataValidation type="decimal" operator="greaterThanOrEqual" allowBlank="1" showInputMessage="1" showErrorMessage="1" error="Input must be a positive numerical value" sqref="D22 D20 D18 D10 D13:D16" xr:uid="{00000000-0002-0000-0800-000002000000}">
      <formula1>0</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LongProp xmlns="" name="TaxCatchAll"><![CDATA[96;#Calculator|5e7eba19-0acb-4c9c-a73b-9f73a7804f13;#128;#National Greenhouse and Energy Reporting|4084f5de-0a75-4b76-a8d4-975c05a33040;#62;#s19 Report|1feab998-f11f-4404-8c48-14585a529edd;#4;#National|5da599d1-2782-4cbf-b980-69d0459bc285;#3;#CER|50355b21-7a8e-4219-802e-661523e8e7f6;#1;#NGER|07a08cd9-741b-40d8-adcc-773ff36916bd]]></LongProp>
</LongProperties>
</file>

<file path=customXml/itemProps1.xml><?xml version="1.0" encoding="utf-8"?>
<ds:datastoreItem xmlns:ds="http://schemas.openxmlformats.org/officeDocument/2006/customXml" ds:itemID="{1D5A0FC6-E160-4639-9DF6-7849ABB4876A}">
  <ds:schemaRefs>
    <ds:schemaRef ds:uri="http://schemas.microsoft.com/office/2006/metadata/long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28</vt:i4>
      </vt:variant>
    </vt:vector>
  </HeadingPairs>
  <TitlesOfParts>
    <vt:vector size="41" baseType="lpstr">
      <vt:lpstr>Important information</vt:lpstr>
      <vt:lpstr>Menu</vt:lpstr>
      <vt:lpstr>D&amp;C plant 1</vt:lpstr>
      <vt:lpstr>D&amp;C plant 2</vt:lpstr>
      <vt:lpstr>D&amp;C plant 3</vt:lpstr>
      <vt:lpstr>Methane method 1</vt:lpstr>
      <vt:lpstr>Methane method 2 3</vt:lpstr>
      <vt:lpstr>OSCAR D&amp;C wastewater</vt:lpstr>
      <vt:lpstr>Nitrogen Method 1 2 3</vt:lpstr>
      <vt:lpstr>Facility output method 1</vt:lpstr>
      <vt:lpstr>Facility output method 2 3</vt:lpstr>
      <vt:lpstr>About</vt:lpstr>
      <vt:lpstr>par</vt:lpstr>
      <vt:lpstr>EFsecij</vt:lpstr>
      <vt:lpstr>FracPr1</vt:lpstr>
      <vt:lpstr>FracPr2</vt:lpstr>
      <vt:lpstr>FracPr3</vt:lpstr>
      <vt:lpstr>FracPr4</vt:lpstr>
      <vt:lpstr>Incinp</vt:lpstr>
      <vt:lpstr>InpnotReq</vt:lpstr>
      <vt:lpstr>InpReq</vt:lpstr>
      <vt:lpstr>IPCC_default_treatment_types</vt:lpstr>
      <vt:lpstr>PlseDel</vt:lpstr>
      <vt:lpstr>PlseIgn</vt:lpstr>
      <vt:lpstr>'D&amp;C plant 1'!Print_Area</vt:lpstr>
      <vt:lpstr>'D&amp;C plant 2'!Print_Area</vt:lpstr>
      <vt:lpstr>'D&amp;C plant 3'!Print_Area</vt:lpstr>
      <vt:lpstr>'Important information'!Print_Area</vt:lpstr>
      <vt:lpstr>'Methane method 1'!Print_Area</vt:lpstr>
      <vt:lpstr>'OSCAR D&amp;C wastewater'!Print_Area</vt:lpstr>
      <vt:lpstr>Protein1</vt:lpstr>
      <vt:lpstr>Protein2</vt:lpstr>
      <vt:lpstr>Protein3</vt:lpstr>
      <vt:lpstr>Protein4</vt:lpstr>
      <vt:lpstr>Seldrop</vt:lpstr>
      <vt:lpstr>VSpsl_conversion_factor1</vt:lpstr>
      <vt:lpstr>VSpsl_conversion_factor2</vt:lpstr>
      <vt:lpstr>VSpsl_conversion_factor3</vt:lpstr>
      <vt:lpstr>VSwasl_conversion_factor1</vt:lpstr>
      <vt:lpstr>VSwasl_conversion_factor2</vt:lpstr>
      <vt:lpstr>VSwasl_conversion_factor3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2026-06-17T05:19:28Z</dcterms:created>
  <dcterms:modified xsi:type="dcterms:W3CDTF">2026-06-17T23:16:28Z</dcterms:modified>
  <cp:category/>
  <cp:contentStatus/>
</cp:coreProperties>
</file>