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codeName="ThisWorkbook" defaultThemeVersion="124226"/>
  <xr:revisionPtr revIDLastSave="0" documentId="8_{2FC74454-9BBD-40AA-B3D8-E316A5455E77}" xr6:coauthVersionLast="47" xr6:coauthVersionMax="47" xr10:uidLastSave="{00000000-0000-0000-0000-000000000000}"/>
  <workbookProtection workbookAlgorithmName="SHA-256" workbookHashValue="3v+xUYJ3m8908Sfx946pgeLTOQAXkeqBQDNygS9cCbE=" workbookSaltValue="zKO2UEgYbeZz93plAMFXZA==" workbookSpinCount="100000" lockStructure="1"/>
  <bookViews>
    <workbookView xWindow="-110" yWindow="-110" windowWidth="22780" windowHeight="14660" tabRatio="844" xr2:uid="{00000000-000D-0000-FFFF-FFFF00000000}"/>
  </bookViews>
  <sheets>
    <sheet name="Important information" sheetId="47" r:id="rId1"/>
    <sheet name="Menu" sheetId="50" r:id="rId2"/>
    <sheet name="D&amp;C plant 1" sheetId="40" state="hidden" r:id="rId3"/>
    <sheet name="D&amp;C plant 2" sheetId="45" state="hidden" r:id="rId4"/>
    <sheet name="D&amp;C plant 3" sheetId="46" state="hidden" r:id="rId5"/>
    <sheet name="Methane method 1" sheetId="51" r:id="rId6"/>
    <sheet name="Methane method 2 3" sheetId="52" r:id="rId7"/>
    <sheet name="OSCAR D&amp;C wastewater" sheetId="44" state="hidden" r:id="rId8"/>
    <sheet name="Nitrogen Method 1 2 3" sheetId="53" r:id="rId9"/>
    <sheet name="Facility output method 1" sheetId="48" r:id="rId10"/>
    <sheet name="Facility output method 2 3" sheetId="49" r:id="rId11"/>
    <sheet name="About" sheetId="54" r:id="rId12"/>
    <sheet name="par" sheetId="42" state="hidden" r:id="rId13"/>
  </sheets>
  <definedNames>
    <definedName name="_xlnm._FilterDatabase" localSheetId="2" hidden="1">'D&amp;C plant 1'!$A$20:$D$46</definedName>
    <definedName name="EFdisij">OFFSET(par!$F$65,IF('D&amp;C plant 1'!$C$23&lt;2012,0,1),0,IF('D&amp;C plant 1'!$C$23&lt;2012,1,3),1)</definedName>
    <definedName name="EFsecij">par!$F$65</definedName>
    <definedName name="FracPr1">par!$D$71</definedName>
    <definedName name="FracPr2">par!$D$74</definedName>
    <definedName name="FracPr3">par!$D$77</definedName>
    <definedName name="FracPr4">par!$D$80</definedName>
    <definedName name="Incinp">par!$H$19</definedName>
    <definedName name="InpnotReq">par!$H$18</definedName>
    <definedName name="InpReq">par!$D$18</definedName>
    <definedName name="IPCC_default_treatment_types">par!$D$88:$D$92</definedName>
    <definedName name="list">par!#REF!</definedName>
    <definedName name="outdisijEnv">OFFSET(par!$D$65,IF('D&amp;C plant 1'!$C$23&lt;2012,0,1),0,IF('D&amp;C plant 1'!$C$23&lt;2012,1,3),1)</definedName>
    <definedName name="PlseDel">par!$D$17</definedName>
    <definedName name="PlseIgn">par!$D$32</definedName>
    <definedName name="_xlnm.Print_Area" localSheetId="2">'D&amp;C plant 1'!$A$1:$D$85</definedName>
    <definedName name="_xlnm.Print_Area" localSheetId="3">'D&amp;C plant 2'!$A:$D</definedName>
    <definedName name="_xlnm.Print_Area" localSheetId="4">'D&amp;C plant 3'!$A:$D</definedName>
    <definedName name="_xlnm.Print_Area" localSheetId="0">'Important information'!$B$1:$B$3</definedName>
    <definedName name="_xlnm.Print_Area" localSheetId="5">'Methane method 1'!$B$1:$E$143</definedName>
    <definedName name="_xlnm.Print_Area" localSheetId="7">'OSCAR D&amp;C wastewater'!$A:$L</definedName>
    <definedName name="Protein1">par!$D$70</definedName>
    <definedName name="Protein2">par!$D$73</definedName>
    <definedName name="Protein3">par!$D$76</definedName>
    <definedName name="Protein4">par!$D$79</definedName>
    <definedName name="Seldrop">par!$H$17</definedName>
    <definedName name="VSpsl_conversion_factor1">par!$D$51</definedName>
    <definedName name="VSpsl_conversion_factor2">par!$D$54</definedName>
    <definedName name="VSpsl_conversion_factor3">par!$D$57</definedName>
    <definedName name="VSpsl_conversion_factor4">par!#REF!</definedName>
    <definedName name="VSwasl_conversion_factor1">par!$D$52</definedName>
    <definedName name="VSwasl_conversion_factor2">par!$D$55</definedName>
    <definedName name="VSwasl_conversion_factor3">par!$D$58</definedName>
    <definedName name="VSwasl_conversion_factor4">par!#REF!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4" i="52" l="1"/>
  <c r="E5" i="51"/>
  <c r="O59" i="49"/>
  <c r="O57" i="49"/>
  <c r="O58" i="48"/>
  <c r="O56" i="48"/>
  <c r="O126" i="49"/>
  <c r="O72" i="49"/>
  <c r="O71" i="49"/>
  <c r="O70" i="49"/>
  <c r="O69" i="49"/>
  <c r="O68" i="49"/>
  <c r="O67" i="49"/>
  <c r="O66" i="49"/>
  <c r="O65" i="49"/>
  <c r="O64" i="49"/>
  <c r="O63" i="49"/>
  <c r="O62" i="49" l="1"/>
  <c r="O61" i="49"/>
  <c r="O58" i="49"/>
  <c r="O69" i="48"/>
  <c r="O68" i="48"/>
  <c r="O61" i="48"/>
  <c r="O55" i="48"/>
  <c r="O67" i="48" l="1"/>
  <c r="O66" i="48"/>
  <c r="O65" i="48"/>
  <c r="O64" i="48"/>
  <c r="O63" i="48"/>
  <c r="O62" i="48"/>
  <c r="O60" i="48"/>
  <c r="O59" i="48"/>
  <c r="F38" i="52" l="1"/>
  <c r="F29" i="51"/>
  <c r="E15" i="51" l="1"/>
  <c r="E14" i="51"/>
  <c r="D17" i="51"/>
  <c r="E13" i="51" s="1"/>
  <c r="D16" i="51"/>
  <c r="E16" i="51" s="1"/>
  <c r="E17" i="51" l="1"/>
  <c r="E12" i="51"/>
  <c r="D7" i="50"/>
  <c r="B17" i="52" l="1"/>
  <c r="B27" i="52"/>
  <c r="B26" i="52"/>
  <c r="B16" i="52"/>
  <c r="F22" i="53" l="1"/>
  <c r="F20" i="53"/>
  <c r="F18" i="53"/>
  <c r="F16" i="53"/>
  <c r="F15" i="53"/>
  <c r="F12" i="53"/>
  <c r="F11" i="53"/>
  <c r="F35" i="52"/>
  <c r="F34" i="52"/>
  <c r="F33" i="52"/>
  <c r="F32" i="52"/>
  <c r="E32" i="52" s="1"/>
  <c r="F31" i="52"/>
  <c r="E31" i="52" s="1"/>
  <c r="F28" i="52"/>
  <c r="F27" i="52"/>
  <c r="F26" i="52"/>
  <c r="F22" i="52"/>
  <c r="F21" i="52"/>
  <c r="F20" i="52"/>
  <c r="F24" i="52" s="1"/>
  <c r="F19" i="52"/>
  <c r="F23" i="52" s="1"/>
  <c r="F18" i="52"/>
  <c r="F17" i="52"/>
  <c r="F16" i="52"/>
  <c r="F15" i="52"/>
  <c r="F14" i="52"/>
  <c r="F25" i="52" l="1"/>
  <c r="D26" i="53"/>
  <c r="D23" i="53"/>
  <c r="E22" i="53"/>
  <c r="D21" i="53"/>
  <c r="E20" i="53"/>
  <c r="D19" i="53"/>
  <c r="E18" i="53"/>
  <c r="D17" i="53"/>
  <c r="E16" i="53"/>
  <c r="E15" i="53"/>
  <c r="E14" i="53"/>
  <c r="E13" i="53"/>
  <c r="E12" i="53"/>
  <c r="E11" i="53"/>
  <c r="B11" i="53"/>
  <c r="B10" i="53"/>
  <c r="D9" i="53"/>
  <c r="E9" i="53"/>
  <c r="E8" i="53"/>
  <c r="D38" i="52"/>
  <c r="E38" i="52" s="1"/>
  <c r="D37" i="52"/>
  <c r="E37" i="52" s="1"/>
  <c r="D36" i="52"/>
  <c r="E36" i="52" s="1"/>
  <c r="E22" i="52"/>
  <c r="E21" i="52"/>
  <c r="E15" i="52"/>
  <c r="F30" i="52" l="1"/>
  <c r="F29" i="52"/>
  <c r="E10" i="53"/>
  <c r="F13" i="53"/>
  <c r="F10" i="53"/>
  <c r="E6" i="51"/>
  <c r="IU88" i="51" l="1"/>
  <c r="IQ88" i="51"/>
  <c r="IM88" i="51"/>
  <c r="II88" i="51"/>
  <c r="IE88" i="51"/>
  <c r="IA88" i="51"/>
  <c r="HW88" i="51"/>
  <c r="HS88" i="51"/>
  <c r="HO88" i="51"/>
  <c r="HK88" i="51"/>
  <c r="HG88" i="51"/>
  <c r="HC88" i="51"/>
  <c r="GY88" i="51"/>
  <c r="GU88" i="51"/>
  <c r="GQ88" i="51"/>
  <c r="GM88" i="51"/>
  <c r="GI88" i="51"/>
  <c r="GE88" i="51"/>
  <c r="GA88" i="51"/>
  <c r="FW88" i="51"/>
  <c r="FS88" i="51"/>
  <c r="FO88" i="51"/>
  <c r="FK88" i="51"/>
  <c r="FG88" i="51"/>
  <c r="FC88" i="51"/>
  <c r="EY88" i="51"/>
  <c r="EU88" i="51"/>
  <c r="EQ88" i="51"/>
  <c r="EM88" i="51"/>
  <c r="EI88" i="51"/>
  <c r="EE88" i="51"/>
  <c r="EA88" i="51"/>
  <c r="DW88" i="51"/>
  <c r="DS88" i="51"/>
  <c r="DO88" i="51"/>
  <c r="DK88" i="51"/>
  <c r="DG88" i="51"/>
  <c r="DC88" i="51"/>
  <c r="CY88" i="51"/>
  <c r="CU88" i="51"/>
  <c r="CQ88" i="51"/>
  <c r="CM88" i="51"/>
  <c r="IY88" i="51"/>
  <c r="CI88" i="51"/>
  <c r="CE88" i="51"/>
  <c r="CA88" i="51"/>
  <c r="BW88" i="51"/>
  <c r="BS88" i="51"/>
  <c r="BO88" i="51"/>
  <c r="BK88" i="51"/>
  <c r="BG88" i="51"/>
  <c r="BC88" i="51"/>
  <c r="AY88" i="51"/>
  <c r="AU88" i="51"/>
  <c r="AQ88" i="51"/>
  <c r="AM88" i="51"/>
  <c r="AI88" i="51"/>
  <c r="AE88" i="51"/>
  <c r="AA88" i="51"/>
  <c r="W88" i="51"/>
  <c r="S88" i="51"/>
  <c r="O88" i="51"/>
  <c r="K88" i="51"/>
  <c r="D11" i="53" l="1"/>
  <c r="D12" i="53"/>
  <c r="H61" i="51"/>
  <c r="L61" i="51"/>
  <c r="P61" i="51"/>
  <c r="T61" i="51"/>
  <c r="X61" i="51"/>
  <c r="AB61" i="51"/>
  <c r="AF61" i="51"/>
  <c r="AJ61" i="51"/>
  <c r="AN61" i="51"/>
  <c r="AR61" i="51"/>
  <c r="AV61" i="51"/>
  <c r="AZ61" i="51"/>
  <c r="BD61" i="51"/>
  <c r="BH61" i="51"/>
  <c r="BL61" i="51"/>
  <c r="BP61" i="51"/>
  <c r="BT61" i="51"/>
  <c r="BX61" i="51"/>
  <c r="CB61" i="51"/>
  <c r="CF61" i="51"/>
  <c r="CJ61" i="51"/>
  <c r="CN61" i="51"/>
  <c r="CR61" i="51"/>
  <c r="CV61" i="51"/>
  <c r="CZ61" i="51"/>
  <c r="DD61" i="51"/>
  <c r="DH61" i="51"/>
  <c r="DL61" i="51"/>
  <c r="DP61" i="51"/>
  <c r="DT61" i="51"/>
  <c r="DX61" i="51"/>
  <c r="EB61" i="51"/>
  <c r="EF61" i="51"/>
  <c r="EJ61" i="51"/>
  <c r="EN61" i="51"/>
  <c r="ER61" i="51"/>
  <c r="EV61" i="51"/>
  <c r="EZ61" i="51"/>
  <c r="FD61" i="51"/>
  <c r="FH61" i="51"/>
  <c r="FL61" i="51"/>
  <c r="FP61" i="51"/>
  <c r="FT61" i="51"/>
  <c r="FX61" i="51"/>
  <c r="GB61" i="51"/>
  <c r="GF61" i="51"/>
  <c r="GJ61" i="51"/>
  <c r="GN61" i="51"/>
  <c r="GR61" i="51"/>
  <c r="GV61" i="51"/>
  <c r="GZ61" i="51"/>
  <c r="HD61" i="51"/>
  <c r="HH61" i="51"/>
  <c r="HL61" i="51"/>
  <c r="HP61" i="51"/>
  <c r="HT61" i="51"/>
  <c r="HX61" i="51"/>
  <c r="IB61" i="51"/>
  <c r="IF61" i="51"/>
  <c r="IJ61" i="51"/>
  <c r="IN61" i="51"/>
  <c r="IR61" i="51"/>
  <c r="IV61" i="51"/>
  <c r="H62" i="51"/>
  <c r="L62" i="51"/>
  <c r="P62" i="51"/>
  <c r="T62" i="51"/>
  <c r="X62" i="51"/>
  <c r="AB62" i="51"/>
  <c r="AF62" i="51"/>
  <c r="AJ62" i="51"/>
  <c r="AN62" i="51"/>
  <c r="AR62" i="51"/>
  <c r="AV62" i="51"/>
  <c r="AZ62" i="51"/>
  <c r="BD62" i="51"/>
  <c r="BH62" i="51"/>
  <c r="BL62" i="51"/>
  <c r="BP62" i="51"/>
  <c r="BT62" i="51"/>
  <c r="BX62" i="51"/>
  <c r="CB62" i="51"/>
  <c r="CF62" i="51"/>
  <c r="CJ62" i="51"/>
  <c r="CN62" i="51"/>
  <c r="CR62" i="51"/>
  <c r="CV62" i="51"/>
  <c r="CZ62" i="51"/>
  <c r="DD62" i="51"/>
  <c r="DH62" i="51"/>
  <c r="DL62" i="51"/>
  <c r="DP62" i="51"/>
  <c r="DT62" i="51"/>
  <c r="DX62" i="51"/>
  <c r="EB62" i="51"/>
  <c r="EF62" i="51"/>
  <c r="EJ62" i="51"/>
  <c r="EN62" i="51"/>
  <c r="ER62" i="51"/>
  <c r="EV62" i="51"/>
  <c r="EZ62" i="51"/>
  <c r="FD62" i="51"/>
  <c r="FH62" i="51"/>
  <c r="FL62" i="51"/>
  <c r="FP62" i="51"/>
  <c r="FT62" i="51"/>
  <c r="FX62" i="51"/>
  <c r="GB62" i="51"/>
  <c r="GF62" i="51"/>
  <c r="GJ62" i="51"/>
  <c r="GN62" i="51"/>
  <c r="GR62" i="51"/>
  <c r="GV62" i="51"/>
  <c r="GZ62" i="51"/>
  <c r="HD62" i="51"/>
  <c r="HH62" i="51"/>
  <c r="HL62" i="51"/>
  <c r="HP62" i="51"/>
  <c r="HT62" i="51"/>
  <c r="HX62" i="51"/>
  <c r="IB62" i="51"/>
  <c r="IF62" i="51"/>
  <c r="IJ62" i="51"/>
  <c r="IN62" i="51"/>
  <c r="IR62" i="51"/>
  <c r="IV62" i="51"/>
  <c r="K63" i="51"/>
  <c r="O63" i="51"/>
  <c r="S63" i="51"/>
  <c r="W63" i="51"/>
  <c r="AA63" i="51"/>
  <c r="AE63" i="51"/>
  <c r="AI63" i="51"/>
  <c r="AM63" i="51"/>
  <c r="AQ63" i="51"/>
  <c r="AU63" i="51"/>
  <c r="AY63" i="51"/>
  <c r="BC63" i="51"/>
  <c r="BG63" i="51"/>
  <c r="BK63" i="51"/>
  <c r="BO63" i="51"/>
  <c r="BS63" i="51"/>
  <c r="BW63" i="51"/>
  <c r="CA63" i="51"/>
  <c r="CE63" i="51"/>
  <c r="CI63" i="51"/>
  <c r="CM63" i="51"/>
  <c r="CQ63" i="51"/>
  <c r="CU63" i="51"/>
  <c r="CY63" i="51"/>
  <c r="DC63" i="51"/>
  <c r="DG63" i="51"/>
  <c r="DK63" i="51"/>
  <c r="DO63" i="51"/>
  <c r="DS63" i="51"/>
  <c r="DW63" i="51"/>
  <c r="EA63" i="51"/>
  <c r="EE63" i="51"/>
  <c r="EI63" i="51"/>
  <c r="EM63" i="51"/>
  <c r="EQ63" i="51"/>
  <c r="EU63" i="51"/>
  <c r="EY63" i="51"/>
  <c r="FC63" i="51"/>
  <c r="FG63" i="51"/>
  <c r="FK63" i="51"/>
  <c r="FO63" i="51"/>
  <c r="FS63" i="51"/>
  <c r="FW63" i="51"/>
  <c r="GA63" i="51"/>
  <c r="GE63" i="51"/>
  <c r="GI63" i="51"/>
  <c r="GM63" i="51"/>
  <c r="GQ63" i="51"/>
  <c r="GU63" i="51"/>
  <c r="GY63" i="51"/>
  <c r="HC63" i="51"/>
  <c r="HG63" i="51"/>
  <c r="HK63" i="51"/>
  <c r="HO63" i="51"/>
  <c r="HS63" i="51"/>
  <c r="HW63" i="51"/>
  <c r="IA63" i="51"/>
  <c r="IE63" i="51"/>
  <c r="II63" i="51"/>
  <c r="IM63" i="51"/>
  <c r="IQ63" i="51"/>
  <c r="IU63" i="51"/>
  <c r="IY63" i="51"/>
  <c r="K64" i="51"/>
  <c r="O64" i="51"/>
  <c r="S64" i="51"/>
  <c r="W64" i="51"/>
  <c r="AA64" i="51"/>
  <c r="AE64" i="51"/>
  <c r="AI64" i="51"/>
  <c r="AM64" i="51"/>
  <c r="AQ64" i="51"/>
  <c r="AU64" i="51"/>
  <c r="AY64" i="51"/>
  <c r="BC64" i="51"/>
  <c r="BG64" i="51"/>
  <c r="BK64" i="51"/>
  <c r="BO64" i="51"/>
  <c r="BS64" i="51"/>
  <c r="BW64" i="51"/>
  <c r="CA64" i="51"/>
  <c r="CE64" i="51"/>
  <c r="CI64" i="51"/>
  <c r="CM64" i="51"/>
  <c r="CQ64" i="51"/>
  <c r="CU64" i="51"/>
  <c r="CY64" i="51"/>
  <c r="DC64" i="51"/>
  <c r="DG64" i="51"/>
  <c r="DK64" i="51"/>
  <c r="DO64" i="51"/>
  <c r="DS64" i="51"/>
  <c r="DW64" i="51"/>
  <c r="EA64" i="51"/>
  <c r="EE64" i="51"/>
  <c r="EI64" i="51"/>
  <c r="EM64" i="51"/>
  <c r="EQ64" i="51"/>
  <c r="EU64" i="51"/>
  <c r="EY64" i="51"/>
  <c r="FC64" i="51"/>
  <c r="FG64" i="51"/>
  <c r="FK64" i="51"/>
  <c r="FO64" i="51"/>
  <c r="FS64" i="51"/>
  <c r="FW64" i="51"/>
  <c r="GA64" i="51"/>
  <c r="GE64" i="51"/>
  <c r="GI64" i="51"/>
  <c r="GM64" i="51"/>
  <c r="GQ64" i="51"/>
  <c r="GU64" i="51"/>
  <c r="GY64" i="51"/>
  <c r="HC64" i="51"/>
  <c r="HG64" i="51"/>
  <c r="HK64" i="51"/>
  <c r="HO64" i="51"/>
  <c r="HS64" i="51"/>
  <c r="HW64" i="51"/>
  <c r="IA64" i="51"/>
  <c r="IE64" i="51"/>
  <c r="II64" i="51"/>
  <c r="IM64" i="51"/>
  <c r="IQ64" i="51"/>
  <c r="IU64" i="51"/>
  <c r="IY64" i="51"/>
  <c r="H66" i="51"/>
  <c r="K66" i="51"/>
  <c r="L66" i="51"/>
  <c r="O66" i="51"/>
  <c r="P66" i="51"/>
  <c r="S66" i="51"/>
  <c r="T66" i="51"/>
  <c r="W66" i="51"/>
  <c r="X66" i="51"/>
  <c r="AA66" i="51"/>
  <c r="AB66" i="51"/>
  <c r="AE66" i="51"/>
  <c r="AF66" i="51"/>
  <c r="AI66" i="51"/>
  <c r="AJ66" i="51"/>
  <c r="AM66" i="51"/>
  <c r="AN66" i="51"/>
  <c r="AQ66" i="51"/>
  <c r="AR66" i="51"/>
  <c r="AU66" i="51"/>
  <c r="AV66" i="51"/>
  <c r="AY66" i="51"/>
  <c r="AZ66" i="51"/>
  <c r="BC66" i="51"/>
  <c r="BD66" i="51"/>
  <c r="BG66" i="51"/>
  <c r="BH66" i="51"/>
  <c r="BK66" i="51"/>
  <c r="BL66" i="51"/>
  <c r="BO66" i="51"/>
  <c r="BP66" i="51"/>
  <c r="BS66" i="51"/>
  <c r="BT66" i="51"/>
  <c r="BW66" i="51"/>
  <c r="BX66" i="51"/>
  <c r="CA66" i="51"/>
  <c r="CB66" i="51"/>
  <c r="CE66" i="51"/>
  <c r="CF66" i="51"/>
  <c r="CI66" i="51"/>
  <c r="CJ66" i="51"/>
  <c r="CM66" i="51"/>
  <c r="CN66" i="51"/>
  <c r="CQ66" i="51"/>
  <c r="CR66" i="51"/>
  <c r="CU66" i="51"/>
  <c r="CV66" i="51"/>
  <c r="CY66" i="51"/>
  <c r="CZ66" i="51"/>
  <c r="DC66" i="51"/>
  <c r="DD66" i="51"/>
  <c r="DG66" i="51"/>
  <c r="DH66" i="51"/>
  <c r="DK66" i="51"/>
  <c r="DL66" i="51"/>
  <c r="DO66" i="51"/>
  <c r="DP66" i="51"/>
  <c r="DS66" i="51"/>
  <c r="DT66" i="51"/>
  <c r="DW66" i="51"/>
  <c r="DX66" i="51"/>
  <c r="EA66" i="51"/>
  <c r="EB66" i="51"/>
  <c r="EE66" i="51"/>
  <c r="EF66" i="51"/>
  <c r="EI66" i="51"/>
  <c r="EJ66" i="51"/>
  <c r="EM66" i="51"/>
  <c r="EN66" i="51"/>
  <c r="EQ66" i="51"/>
  <c r="ER66" i="51"/>
  <c r="EU66" i="51"/>
  <c r="EV66" i="51"/>
  <c r="EY66" i="51"/>
  <c r="EZ66" i="51"/>
  <c r="FC66" i="51"/>
  <c r="FD66" i="51"/>
  <c r="FG66" i="51"/>
  <c r="FH66" i="51"/>
  <c r="FK66" i="51"/>
  <c r="FL66" i="51"/>
  <c r="FO66" i="51"/>
  <c r="FP66" i="51"/>
  <c r="FS66" i="51"/>
  <c r="FT66" i="51"/>
  <c r="FW66" i="51"/>
  <c r="FX66" i="51"/>
  <c r="GA66" i="51"/>
  <c r="GB66" i="51"/>
  <c r="GE66" i="51"/>
  <c r="GF66" i="51"/>
  <c r="GI66" i="51"/>
  <c r="GJ66" i="51"/>
  <c r="GM66" i="51"/>
  <c r="GN66" i="51"/>
  <c r="GQ66" i="51"/>
  <c r="GR66" i="51"/>
  <c r="GU66" i="51"/>
  <c r="GV66" i="51"/>
  <c r="GY66" i="51"/>
  <c r="GZ66" i="51"/>
  <c r="HC66" i="51"/>
  <c r="HD66" i="51"/>
  <c r="HG66" i="51"/>
  <c r="HH66" i="51"/>
  <c r="HK66" i="51"/>
  <c r="HL66" i="51"/>
  <c r="HO66" i="51"/>
  <c r="HP66" i="51"/>
  <c r="HS66" i="51"/>
  <c r="HT66" i="51"/>
  <c r="HW66" i="51"/>
  <c r="HX66" i="51"/>
  <c r="IA66" i="51"/>
  <c r="IB66" i="51"/>
  <c r="IE66" i="51"/>
  <c r="IF66" i="51"/>
  <c r="II66" i="51"/>
  <c r="IJ66" i="51"/>
  <c r="IM66" i="51"/>
  <c r="IN66" i="51"/>
  <c r="IQ66" i="51"/>
  <c r="IR66" i="51"/>
  <c r="IU66" i="51"/>
  <c r="IV66" i="51"/>
  <c r="IY66" i="51"/>
  <c r="H67" i="51"/>
  <c r="K67" i="51"/>
  <c r="L67" i="51"/>
  <c r="O67" i="51"/>
  <c r="P67" i="51"/>
  <c r="S67" i="51"/>
  <c r="T67" i="51"/>
  <c r="W67" i="51"/>
  <c r="X67" i="51"/>
  <c r="AA67" i="51"/>
  <c r="AB67" i="51"/>
  <c r="AE67" i="51"/>
  <c r="AF67" i="51"/>
  <c r="AI67" i="51"/>
  <c r="AJ67" i="51"/>
  <c r="AM67" i="51"/>
  <c r="AN67" i="51"/>
  <c r="AQ67" i="51"/>
  <c r="AR67" i="51"/>
  <c r="AU67" i="51"/>
  <c r="AV67" i="51"/>
  <c r="AY67" i="51"/>
  <c r="AZ67" i="51"/>
  <c r="BC67" i="51"/>
  <c r="BD67" i="51"/>
  <c r="BG67" i="51"/>
  <c r="BH67" i="51"/>
  <c r="BK67" i="51"/>
  <c r="BL67" i="51"/>
  <c r="BO67" i="51"/>
  <c r="BP67" i="51"/>
  <c r="BS67" i="51"/>
  <c r="BT67" i="51"/>
  <c r="BW67" i="51"/>
  <c r="BX67" i="51"/>
  <c r="CA67" i="51"/>
  <c r="CB67" i="51"/>
  <c r="CE67" i="51"/>
  <c r="CF67" i="51"/>
  <c r="CI67" i="51"/>
  <c r="CJ67" i="51"/>
  <c r="CM67" i="51"/>
  <c r="CN67" i="51"/>
  <c r="CQ67" i="51"/>
  <c r="CR67" i="51"/>
  <c r="CU67" i="51"/>
  <c r="CV67" i="51"/>
  <c r="CY67" i="51"/>
  <c r="CZ67" i="51"/>
  <c r="DC67" i="51"/>
  <c r="DD67" i="51"/>
  <c r="DG67" i="51"/>
  <c r="DH67" i="51"/>
  <c r="DK67" i="51"/>
  <c r="DL67" i="51"/>
  <c r="DO67" i="51"/>
  <c r="DP67" i="51"/>
  <c r="DS67" i="51"/>
  <c r="DT67" i="51"/>
  <c r="DW67" i="51"/>
  <c r="DX67" i="51"/>
  <c r="EA67" i="51"/>
  <c r="EB67" i="51"/>
  <c r="EE67" i="51"/>
  <c r="EF67" i="51"/>
  <c r="EI67" i="51"/>
  <c r="EJ67" i="51"/>
  <c r="EM67" i="51"/>
  <c r="EN67" i="51"/>
  <c r="EQ67" i="51"/>
  <c r="ER67" i="51"/>
  <c r="EU67" i="51"/>
  <c r="EV67" i="51"/>
  <c r="EY67" i="51"/>
  <c r="EZ67" i="51"/>
  <c r="FC67" i="51"/>
  <c r="FD67" i="51"/>
  <c r="FG67" i="51"/>
  <c r="FH67" i="51"/>
  <c r="FK67" i="51"/>
  <c r="FL67" i="51"/>
  <c r="FO67" i="51"/>
  <c r="FP67" i="51"/>
  <c r="FS67" i="51"/>
  <c r="FT67" i="51"/>
  <c r="FW67" i="51"/>
  <c r="FX67" i="51"/>
  <c r="GA67" i="51"/>
  <c r="GB67" i="51"/>
  <c r="GE67" i="51"/>
  <c r="GF67" i="51"/>
  <c r="GI67" i="51"/>
  <c r="GJ67" i="51"/>
  <c r="GM67" i="51"/>
  <c r="GN67" i="51"/>
  <c r="GQ67" i="51"/>
  <c r="GR67" i="51"/>
  <c r="GU67" i="51"/>
  <c r="GV67" i="51"/>
  <c r="GY67" i="51"/>
  <c r="GZ67" i="51"/>
  <c r="HC67" i="51"/>
  <c r="HD67" i="51"/>
  <c r="HG67" i="51"/>
  <c r="HH67" i="51"/>
  <c r="HK67" i="51"/>
  <c r="HL67" i="51"/>
  <c r="HO67" i="51"/>
  <c r="HP67" i="51"/>
  <c r="HS67" i="51"/>
  <c r="HT67" i="51"/>
  <c r="HW67" i="51"/>
  <c r="HX67" i="51"/>
  <c r="IA67" i="51"/>
  <c r="IB67" i="51"/>
  <c r="IE67" i="51"/>
  <c r="IF67" i="51"/>
  <c r="II67" i="51"/>
  <c r="IJ67" i="51"/>
  <c r="IM67" i="51"/>
  <c r="IN67" i="51"/>
  <c r="IQ67" i="51"/>
  <c r="IR67" i="51"/>
  <c r="IU67" i="51"/>
  <c r="IV67" i="51"/>
  <c r="IY67" i="51"/>
  <c r="H68" i="51"/>
  <c r="K68" i="51"/>
  <c r="L68" i="51"/>
  <c r="O68" i="51"/>
  <c r="P68" i="51"/>
  <c r="S68" i="51"/>
  <c r="T68" i="51"/>
  <c r="W68" i="51"/>
  <c r="X68" i="51"/>
  <c r="AA68" i="51"/>
  <c r="AB68" i="51"/>
  <c r="AE68" i="51"/>
  <c r="AF68" i="51"/>
  <c r="AI68" i="51"/>
  <c r="AJ68" i="51"/>
  <c r="AM68" i="51"/>
  <c r="AN68" i="51"/>
  <c r="AQ68" i="51"/>
  <c r="AR68" i="51"/>
  <c r="AU68" i="51"/>
  <c r="AV68" i="51"/>
  <c r="AY68" i="51"/>
  <c r="AZ68" i="51"/>
  <c r="BC68" i="51"/>
  <c r="BD68" i="51"/>
  <c r="BG68" i="51"/>
  <c r="BH68" i="51"/>
  <c r="BK68" i="51"/>
  <c r="BL68" i="51"/>
  <c r="BO68" i="51"/>
  <c r="BP68" i="51"/>
  <c r="BS68" i="51"/>
  <c r="BT68" i="51"/>
  <c r="BW68" i="51"/>
  <c r="BX68" i="51"/>
  <c r="CA68" i="51"/>
  <c r="CB68" i="51"/>
  <c r="CE68" i="51"/>
  <c r="CF68" i="51"/>
  <c r="CI68" i="51"/>
  <c r="CJ68" i="51"/>
  <c r="CM68" i="51"/>
  <c r="CN68" i="51"/>
  <c r="CQ68" i="51"/>
  <c r="CR68" i="51"/>
  <c r="CU68" i="51"/>
  <c r="CV68" i="51"/>
  <c r="CY68" i="51"/>
  <c r="CZ68" i="51"/>
  <c r="DC68" i="51"/>
  <c r="DD68" i="51"/>
  <c r="DG68" i="51"/>
  <c r="DH68" i="51"/>
  <c r="DK68" i="51"/>
  <c r="DL68" i="51"/>
  <c r="DO68" i="51"/>
  <c r="DP68" i="51"/>
  <c r="DS68" i="51"/>
  <c r="DT68" i="51"/>
  <c r="DW68" i="51"/>
  <c r="DX68" i="51"/>
  <c r="EA68" i="51"/>
  <c r="EB68" i="51"/>
  <c r="EE68" i="51"/>
  <c r="EF68" i="51"/>
  <c r="EI68" i="51"/>
  <c r="EJ68" i="51"/>
  <c r="EM68" i="51"/>
  <c r="EN68" i="51"/>
  <c r="EQ68" i="51"/>
  <c r="ER68" i="51"/>
  <c r="EU68" i="51"/>
  <c r="EV68" i="51"/>
  <c r="EY68" i="51"/>
  <c r="EZ68" i="51"/>
  <c r="FC68" i="51"/>
  <c r="FD68" i="51"/>
  <c r="FG68" i="51"/>
  <c r="FH68" i="51"/>
  <c r="FK68" i="51"/>
  <c r="FL68" i="51"/>
  <c r="FO68" i="51"/>
  <c r="FP68" i="51"/>
  <c r="FS68" i="51"/>
  <c r="FT68" i="51"/>
  <c r="FW68" i="51"/>
  <c r="FX68" i="51"/>
  <c r="GA68" i="51"/>
  <c r="GB68" i="51"/>
  <c r="GE68" i="51"/>
  <c r="GF68" i="51"/>
  <c r="GI68" i="51"/>
  <c r="GJ68" i="51"/>
  <c r="GM68" i="51"/>
  <c r="GN68" i="51"/>
  <c r="GQ68" i="51"/>
  <c r="GR68" i="51"/>
  <c r="GU68" i="51"/>
  <c r="GV68" i="51"/>
  <c r="GY68" i="51"/>
  <c r="GZ68" i="51"/>
  <c r="HC68" i="51"/>
  <c r="HD68" i="51"/>
  <c r="HG68" i="51"/>
  <c r="HH68" i="51"/>
  <c r="HK68" i="51"/>
  <c r="HL68" i="51"/>
  <c r="HO68" i="51"/>
  <c r="HP68" i="51"/>
  <c r="HS68" i="51"/>
  <c r="HT68" i="51"/>
  <c r="HW68" i="51"/>
  <c r="HX68" i="51"/>
  <c r="IA68" i="51"/>
  <c r="IB68" i="51"/>
  <c r="IE68" i="51"/>
  <c r="IF68" i="51"/>
  <c r="II68" i="51"/>
  <c r="IJ68" i="51"/>
  <c r="IM68" i="51"/>
  <c r="IN68" i="51"/>
  <c r="IQ68" i="51"/>
  <c r="IR68" i="51"/>
  <c r="IU68" i="51"/>
  <c r="IV68" i="51"/>
  <c r="IY68" i="51"/>
  <c r="H69" i="51"/>
  <c r="K69" i="51"/>
  <c r="L69" i="51"/>
  <c r="O69" i="51"/>
  <c r="P69" i="51"/>
  <c r="S69" i="51"/>
  <c r="T69" i="51"/>
  <c r="W69" i="51"/>
  <c r="X69" i="51"/>
  <c r="AA69" i="51"/>
  <c r="AB69" i="51"/>
  <c r="AE69" i="51"/>
  <c r="AF69" i="51"/>
  <c r="AI69" i="51"/>
  <c r="AJ69" i="51"/>
  <c r="AM69" i="51"/>
  <c r="AN69" i="51"/>
  <c r="AQ69" i="51"/>
  <c r="AR69" i="51"/>
  <c r="AU69" i="51"/>
  <c r="AV69" i="51"/>
  <c r="AY69" i="51"/>
  <c r="AZ69" i="51"/>
  <c r="BC69" i="51"/>
  <c r="BD69" i="51"/>
  <c r="BG69" i="51"/>
  <c r="BH69" i="51"/>
  <c r="BK69" i="51"/>
  <c r="BL69" i="51"/>
  <c r="BO69" i="51"/>
  <c r="BP69" i="51"/>
  <c r="BS69" i="51"/>
  <c r="BT69" i="51"/>
  <c r="BW69" i="51"/>
  <c r="BX69" i="51"/>
  <c r="CA69" i="51"/>
  <c r="CB69" i="51"/>
  <c r="CE69" i="51"/>
  <c r="CF69" i="51"/>
  <c r="CI69" i="51"/>
  <c r="CJ69" i="51"/>
  <c r="CM69" i="51"/>
  <c r="CN69" i="51"/>
  <c r="CQ69" i="51"/>
  <c r="CR69" i="51"/>
  <c r="CU69" i="51"/>
  <c r="CV69" i="51"/>
  <c r="CY69" i="51"/>
  <c r="CZ69" i="51"/>
  <c r="DC69" i="51"/>
  <c r="DD69" i="51"/>
  <c r="DG69" i="51"/>
  <c r="DH69" i="51"/>
  <c r="DK69" i="51"/>
  <c r="DL69" i="51"/>
  <c r="DO69" i="51"/>
  <c r="DP69" i="51"/>
  <c r="DS69" i="51"/>
  <c r="DT69" i="51"/>
  <c r="DW69" i="51"/>
  <c r="DX69" i="51"/>
  <c r="EA69" i="51"/>
  <c r="EB69" i="51"/>
  <c r="EE69" i="51"/>
  <c r="EF69" i="51"/>
  <c r="EI69" i="51"/>
  <c r="EJ69" i="51"/>
  <c r="EM69" i="51"/>
  <c r="EN69" i="51"/>
  <c r="EQ69" i="51"/>
  <c r="ER69" i="51"/>
  <c r="EU69" i="51"/>
  <c r="EV69" i="51"/>
  <c r="EY69" i="51"/>
  <c r="EZ69" i="51"/>
  <c r="FC69" i="51"/>
  <c r="FD69" i="51"/>
  <c r="FG69" i="51"/>
  <c r="FH69" i="51"/>
  <c r="FK69" i="51"/>
  <c r="FL69" i="51"/>
  <c r="FO69" i="51"/>
  <c r="FP69" i="51"/>
  <c r="FS69" i="51"/>
  <c r="FT69" i="51"/>
  <c r="FW69" i="51"/>
  <c r="FX69" i="51"/>
  <c r="GA69" i="51"/>
  <c r="GB69" i="51"/>
  <c r="GE69" i="51"/>
  <c r="GF69" i="51"/>
  <c r="GI69" i="51"/>
  <c r="GJ69" i="51"/>
  <c r="GM69" i="51"/>
  <c r="GN69" i="51"/>
  <c r="GQ69" i="51"/>
  <c r="GR69" i="51"/>
  <c r="GU69" i="51"/>
  <c r="GV69" i="51"/>
  <c r="GY69" i="51"/>
  <c r="GZ69" i="51"/>
  <c r="HC69" i="51"/>
  <c r="HD69" i="51"/>
  <c r="HG69" i="51"/>
  <c r="HH69" i="51"/>
  <c r="HK69" i="51"/>
  <c r="HL69" i="51"/>
  <c r="HO69" i="51"/>
  <c r="HP69" i="51"/>
  <c r="HS69" i="51"/>
  <c r="HT69" i="51"/>
  <c r="HW69" i="51"/>
  <c r="HX69" i="51"/>
  <c r="IA69" i="51"/>
  <c r="IB69" i="51"/>
  <c r="IE69" i="51"/>
  <c r="IF69" i="51"/>
  <c r="II69" i="51"/>
  <c r="IJ69" i="51"/>
  <c r="IM69" i="51"/>
  <c r="IN69" i="51"/>
  <c r="IQ69" i="51"/>
  <c r="IR69" i="51"/>
  <c r="IU69" i="51"/>
  <c r="IV69" i="51"/>
  <c r="IY69" i="51"/>
  <c r="H70" i="51"/>
  <c r="K70" i="51"/>
  <c r="L70" i="51"/>
  <c r="O70" i="51"/>
  <c r="P70" i="51"/>
  <c r="S70" i="51"/>
  <c r="T70" i="51"/>
  <c r="W70" i="51"/>
  <c r="X70" i="51"/>
  <c r="AA70" i="51"/>
  <c r="AB70" i="51"/>
  <c r="AE70" i="51"/>
  <c r="AF70" i="51"/>
  <c r="AI70" i="51"/>
  <c r="AJ70" i="51"/>
  <c r="AM70" i="51"/>
  <c r="AN70" i="51"/>
  <c r="AQ70" i="51"/>
  <c r="AR70" i="51"/>
  <c r="AU70" i="51"/>
  <c r="AV70" i="51"/>
  <c r="AY70" i="51"/>
  <c r="AZ70" i="51"/>
  <c r="BC70" i="51"/>
  <c r="BD70" i="51"/>
  <c r="BG70" i="51"/>
  <c r="BH70" i="51"/>
  <c r="BK70" i="51"/>
  <c r="BL70" i="51"/>
  <c r="BO70" i="51"/>
  <c r="BP70" i="51"/>
  <c r="BS70" i="51"/>
  <c r="BT70" i="51"/>
  <c r="BW70" i="51"/>
  <c r="BX70" i="51"/>
  <c r="CA70" i="51"/>
  <c r="CB70" i="51"/>
  <c r="CE70" i="51"/>
  <c r="CF70" i="51"/>
  <c r="CI70" i="51"/>
  <c r="CJ70" i="51"/>
  <c r="CM70" i="51"/>
  <c r="CN70" i="51"/>
  <c r="CQ70" i="51"/>
  <c r="CR70" i="51"/>
  <c r="CU70" i="51"/>
  <c r="CV70" i="51"/>
  <c r="CY70" i="51"/>
  <c r="CZ70" i="51"/>
  <c r="DC70" i="51"/>
  <c r="DD70" i="51"/>
  <c r="DG70" i="51"/>
  <c r="DH70" i="51"/>
  <c r="DK70" i="51"/>
  <c r="DL70" i="51"/>
  <c r="DO70" i="51"/>
  <c r="DP70" i="51"/>
  <c r="DS70" i="51"/>
  <c r="DT70" i="51"/>
  <c r="DW70" i="51"/>
  <c r="DX70" i="51"/>
  <c r="EA70" i="51"/>
  <c r="EB70" i="51"/>
  <c r="EE70" i="51"/>
  <c r="EF70" i="51"/>
  <c r="EI70" i="51"/>
  <c r="EJ70" i="51"/>
  <c r="EM70" i="51"/>
  <c r="EN70" i="51"/>
  <c r="EQ70" i="51"/>
  <c r="ER70" i="51"/>
  <c r="EU70" i="51"/>
  <c r="EV70" i="51"/>
  <c r="EY70" i="51"/>
  <c r="EZ70" i="51"/>
  <c r="FC70" i="51"/>
  <c r="FD70" i="51"/>
  <c r="FG70" i="51"/>
  <c r="FH70" i="51"/>
  <c r="FK70" i="51"/>
  <c r="FL70" i="51"/>
  <c r="FO70" i="51"/>
  <c r="FP70" i="51"/>
  <c r="FS70" i="51"/>
  <c r="FT70" i="51"/>
  <c r="FW70" i="51"/>
  <c r="FX70" i="51"/>
  <c r="GA70" i="51"/>
  <c r="GB70" i="51"/>
  <c r="GE70" i="51"/>
  <c r="GF70" i="51"/>
  <c r="GI70" i="51"/>
  <c r="GJ70" i="51"/>
  <c r="GM70" i="51"/>
  <c r="GN70" i="51"/>
  <c r="GQ70" i="51"/>
  <c r="GR70" i="51"/>
  <c r="GU70" i="51"/>
  <c r="GV70" i="51"/>
  <c r="GY70" i="51"/>
  <c r="GZ70" i="51"/>
  <c r="HC70" i="51"/>
  <c r="HD70" i="51"/>
  <c r="HG70" i="51"/>
  <c r="HH70" i="51"/>
  <c r="HK70" i="51"/>
  <c r="HL70" i="51"/>
  <c r="HO70" i="51"/>
  <c r="HP70" i="51"/>
  <c r="HS70" i="51"/>
  <c r="HT70" i="51"/>
  <c r="HW70" i="51"/>
  <c r="HX70" i="51"/>
  <c r="IA70" i="51"/>
  <c r="IB70" i="51"/>
  <c r="IE70" i="51"/>
  <c r="IF70" i="51"/>
  <c r="II70" i="51"/>
  <c r="IJ70" i="51"/>
  <c r="IM70" i="51"/>
  <c r="IN70" i="51"/>
  <c r="IQ70" i="51"/>
  <c r="IR70" i="51"/>
  <c r="IU70" i="51"/>
  <c r="IV70" i="51"/>
  <c r="IY70" i="51"/>
  <c r="D58" i="42" l="1"/>
  <c r="D57" i="42"/>
  <c r="D55" i="42"/>
  <c r="D54" i="42"/>
  <c r="D52" i="42"/>
  <c r="D51" i="42"/>
  <c r="D21" i="42" l="1"/>
  <c r="D25" i="42"/>
  <c r="E27" i="51" l="1"/>
  <c r="E9" i="51"/>
  <c r="E28" i="51" l="1"/>
  <c r="H5" i="42" l="1"/>
  <c r="D4" i="42"/>
  <c r="I232" i="44" s="1"/>
  <c r="D63" i="40"/>
  <c r="D24" i="40"/>
  <c r="E19" i="52"/>
  <c r="E20" i="52"/>
  <c r="F15" i="51"/>
  <c r="D32" i="40"/>
  <c r="E27" i="52"/>
  <c r="E26" i="52"/>
  <c r="E17" i="52"/>
  <c r="E16" i="52"/>
  <c r="IV88" i="51"/>
  <c r="IR88" i="51"/>
  <c r="IN88" i="51"/>
  <c r="IJ88" i="51"/>
  <c r="IF88" i="51"/>
  <c r="IB88" i="51"/>
  <c r="HX88" i="51"/>
  <c r="HT88" i="51"/>
  <c r="HP88" i="51"/>
  <c r="HL88" i="51"/>
  <c r="HH88" i="51"/>
  <c r="HD88" i="51"/>
  <c r="GZ88" i="51"/>
  <c r="GV88" i="51"/>
  <c r="GR88" i="51"/>
  <c r="GN88" i="51"/>
  <c r="GJ88" i="51"/>
  <c r="GF88" i="51"/>
  <c r="GB88" i="51"/>
  <c r="FX88" i="51"/>
  <c r="FT88" i="51"/>
  <c r="FP88" i="51"/>
  <c r="FL88" i="51"/>
  <c r="FH88" i="51"/>
  <c r="FD88" i="51"/>
  <c r="EZ88" i="51"/>
  <c r="EV88" i="51"/>
  <c r="ER88" i="51"/>
  <c r="EN88" i="51"/>
  <c r="EJ88" i="51"/>
  <c r="EF88" i="51"/>
  <c r="EB88" i="51"/>
  <c r="DX88" i="51"/>
  <c r="DT88" i="51"/>
  <c r="DP88" i="51"/>
  <c r="DL88" i="51"/>
  <c r="DH88" i="51"/>
  <c r="DD88" i="51"/>
  <c r="CZ88" i="51"/>
  <c r="CV88" i="51"/>
  <c r="CR88" i="51"/>
  <c r="CN88" i="51"/>
  <c r="CJ88" i="51"/>
  <c r="CF88" i="51"/>
  <c r="CB88" i="51"/>
  <c r="BX88" i="51"/>
  <c r="BT88" i="51"/>
  <c r="BP88" i="51"/>
  <c r="BL88" i="51"/>
  <c r="BH88" i="51"/>
  <c r="BD88" i="51"/>
  <c r="AZ88" i="51"/>
  <c r="AV88" i="51"/>
  <c r="AR88" i="51"/>
  <c r="AN88" i="51"/>
  <c r="AJ88" i="51"/>
  <c r="AF88" i="51"/>
  <c r="AB88" i="51"/>
  <c r="X88" i="51"/>
  <c r="T88" i="51"/>
  <c r="P88" i="51"/>
  <c r="L88" i="51"/>
  <c r="H88" i="51"/>
  <c r="IV87" i="51"/>
  <c r="IR87" i="51"/>
  <c r="IN87" i="51"/>
  <c r="IJ87" i="51"/>
  <c r="IF87" i="51"/>
  <c r="IB87" i="51"/>
  <c r="HX87" i="51"/>
  <c r="HT87" i="51"/>
  <c r="HP87" i="51"/>
  <c r="HL87" i="51"/>
  <c r="HH87" i="51"/>
  <c r="HD87" i="51"/>
  <c r="GZ87" i="51"/>
  <c r="GV87" i="51"/>
  <c r="GR87" i="51"/>
  <c r="GN87" i="51"/>
  <c r="GJ87" i="51"/>
  <c r="GF87" i="51"/>
  <c r="GB87" i="51"/>
  <c r="FX87" i="51"/>
  <c r="FT87" i="51"/>
  <c r="FP87" i="51"/>
  <c r="FL87" i="51"/>
  <c r="FH87" i="51"/>
  <c r="FD87" i="51"/>
  <c r="EZ87" i="51"/>
  <c r="EV87" i="51"/>
  <c r="ER87" i="51"/>
  <c r="EN87" i="51"/>
  <c r="EJ87" i="51"/>
  <c r="EF87" i="51"/>
  <c r="EB87" i="51"/>
  <c r="DX87" i="51"/>
  <c r="DT87" i="51"/>
  <c r="DP87" i="51"/>
  <c r="DL87" i="51"/>
  <c r="DH87" i="51"/>
  <c r="DD87" i="51"/>
  <c r="CZ87" i="51"/>
  <c r="CV87" i="51"/>
  <c r="CR87" i="51"/>
  <c r="CN87" i="51"/>
  <c r="CJ87" i="51"/>
  <c r="CF87" i="51"/>
  <c r="CB87" i="51"/>
  <c r="BX87" i="51"/>
  <c r="BT87" i="51"/>
  <c r="BP87" i="51"/>
  <c r="BL87" i="51"/>
  <c r="BH87" i="51"/>
  <c r="BD87" i="51"/>
  <c r="AZ87" i="51"/>
  <c r="AV87" i="51"/>
  <c r="AR87" i="51"/>
  <c r="AN87" i="51"/>
  <c r="AJ87" i="51"/>
  <c r="AF87" i="51"/>
  <c r="AB87" i="51"/>
  <c r="X87" i="51"/>
  <c r="T87" i="51"/>
  <c r="P87" i="51"/>
  <c r="L87" i="51"/>
  <c r="H87" i="51"/>
  <c r="IV86" i="51"/>
  <c r="IR86" i="51"/>
  <c r="IN86" i="51"/>
  <c r="IJ86" i="51"/>
  <c r="IF86" i="51"/>
  <c r="IB86" i="51"/>
  <c r="HX86" i="51"/>
  <c r="HT86" i="51"/>
  <c r="HP86" i="51"/>
  <c r="HL86" i="51"/>
  <c r="HH86" i="51"/>
  <c r="HD86" i="51"/>
  <c r="GZ86" i="51"/>
  <c r="GV86" i="51"/>
  <c r="GR86" i="51"/>
  <c r="GN86" i="51"/>
  <c r="GJ86" i="51"/>
  <c r="GF86" i="51"/>
  <c r="GB86" i="51"/>
  <c r="FX86" i="51"/>
  <c r="FT86" i="51"/>
  <c r="FP86" i="51"/>
  <c r="FL86" i="51"/>
  <c r="FH86" i="51"/>
  <c r="FD86" i="51"/>
  <c r="EZ86" i="51"/>
  <c r="EV86" i="51"/>
  <c r="ER86" i="51"/>
  <c r="EN86" i="51"/>
  <c r="EJ86" i="51"/>
  <c r="EF86" i="51"/>
  <c r="EB86" i="51"/>
  <c r="DX86" i="51"/>
  <c r="DT86" i="51"/>
  <c r="DP86" i="51"/>
  <c r="DL86" i="51"/>
  <c r="DH86" i="51"/>
  <c r="DD86" i="51"/>
  <c r="CZ86" i="51"/>
  <c r="CV86" i="51"/>
  <c r="CR86" i="51"/>
  <c r="CN86" i="51"/>
  <c r="CJ86" i="51"/>
  <c r="CF86" i="51"/>
  <c r="CB86" i="51"/>
  <c r="BX86" i="51"/>
  <c r="BT86" i="51"/>
  <c r="BP86" i="51"/>
  <c r="BL86" i="51"/>
  <c r="BH86" i="51"/>
  <c r="BD86" i="51"/>
  <c r="AZ86" i="51"/>
  <c r="AV86" i="51"/>
  <c r="AR86" i="51"/>
  <c r="AN86" i="51"/>
  <c r="AJ86" i="51"/>
  <c r="AF86" i="51"/>
  <c r="AB86" i="51"/>
  <c r="X86" i="51"/>
  <c r="T86" i="51"/>
  <c r="P86" i="51"/>
  <c r="L86" i="51"/>
  <c r="H86" i="51"/>
  <c r="IY85" i="51"/>
  <c r="IV85" i="51"/>
  <c r="IU85" i="51"/>
  <c r="IR85" i="51"/>
  <c r="IQ85" i="51"/>
  <c r="IN85" i="51"/>
  <c r="IM85" i="51"/>
  <c r="IJ85" i="51"/>
  <c r="II85" i="51"/>
  <c r="IF85" i="51"/>
  <c r="IE85" i="51"/>
  <c r="IB85" i="51"/>
  <c r="IA85" i="51"/>
  <c r="HX85" i="51"/>
  <c r="HW85" i="51"/>
  <c r="HT85" i="51"/>
  <c r="HS85" i="51"/>
  <c r="HP85" i="51"/>
  <c r="HO85" i="51"/>
  <c r="HL85" i="51"/>
  <c r="HK85" i="51"/>
  <c r="HH85" i="51"/>
  <c r="HG85" i="51"/>
  <c r="HD85" i="51"/>
  <c r="HC85" i="51"/>
  <c r="GZ85" i="51"/>
  <c r="GY85" i="51"/>
  <c r="GV85" i="51"/>
  <c r="GU85" i="51"/>
  <c r="GR85" i="51"/>
  <c r="GQ85" i="51"/>
  <c r="GN85" i="51"/>
  <c r="GM85" i="51"/>
  <c r="GJ85" i="51"/>
  <c r="GI85" i="51"/>
  <c r="GF85" i="51"/>
  <c r="GE85" i="51"/>
  <c r="GB85" i="51"/>
  <c r="GA85" i="51"/>
  <c r="FX85" i="51"/>
  <c r="FW85" i="51"/>
  <c r="FT85" i="51"/>
  <c r="FS85" i="51"/>
  <c r="FP85" i="51"/>
  <c r="FO85" i="51"/>
  <c r="FL85" i="51"/>
  <c r="FK85" i="51"/>
  <c r="FH85" i="51"/>
  <c r="FG85" i="51"/>
  <c r="FD85" i="51"/>
  <c r="FC85" i="51"/>
  <c r="EZ85" i="51"/>
  <c r="EY85" i="51"/>
  <c r="EV85" i="51"/>
  <c r="EU85" i="51"/>
  <c r="ER85" i="51"/>
  <c r="EQ85" i="51"/>
  <c r="EN85" i="51"/>
  <c r="EM85" i="51"/>
  <c r="EJ85" i="51"/>
  <c r="EI85" i="51"/>
  <c r="EF85" i="51"/>
  <c r="EE85" i="51"/>
  <c r="EB85" i="51"/>
  <c r="EA85" i="51"/>
  <c r="DX85" i="51"/>
  <c r="DW85" i="51"/>
  <c r="DT85" i="51"/>
  <c r="DS85" i="51"/>
  <c r="DP85" i="51"/>
  <c r="DO85" i="51"/>
  <c r="DL85" i="51"/>
  <c r="DK85" i="51"/>
  <c r="DH85" i="51"/>
  <c r="DG85" i="51"/>
  <c r="DD85" i="51"/>
  <c r="DC85" i="51"/>
  <c r="CZ85" i="51"/>
  <c r="CY85" i="51"/>
  <c r="CV85" i="51"/>
  <c r="CU85" i="51"/>
  <c r="CR85" i="51"/>
  <c r="CQ85" i="51"/>
  <c r="CN85" i="51"/>
  <c r="CM85" i="51"/>
  <c r="CJ85" i="51"/>
  <c r="CI85" i="51"/>
  <c r="CF85" i="51"/>
  <c r="CE85" i="51"/>
  <c r="CB85" i="51"/>
  <c r="CA85" i="51"/>
  <c r="BX85" i="51"/>
  <c r="BW85" i="51"/>
  <c r="BT85" i="51"/>
  <c r="BS85" i="51"/>
  <c r="BP85" i="51"/>
  <c r="BO85" i="51"/>
  <c r="BL85" i="51"/>
  <c r="BK85" i="51"/>
  <c r="BH85" i="51"/>
  <c r="BG85" i="51"/>
  <c r="BD85" i="51"/>
  <c r="BC85" i="51"/>
  <c r="AZ85" i="51"/>
  <c r="AY85" i="51"/>
  <c r="AV85" i="51"/>
  <c r="AU85" i="51"/>
  <c r="AR85" i="51"/>
  <c r="AQ85" i="51"/>
  <c r="AN85" i="51"/>
  <c r="AM85" i="51"/>
  <c r="AJ85" i="51"/>
  <c r="AI85" i="51"/>
  <c r="AF85" i="51"/>
  <c r="AE85" i="51"/>
  <c r="AB85" i="51"/>
  <c r="AA85" i="51"/>
  <c r="X85" i="51"/>
  <c r="W85" i="51"/>
  <c r="T85" i="51"/>
  <c r="S85" i="51"/>
  <c r="P85" i="51"/>
  <c r="O85" i="51"/>
  <c r="L85" i="51"/>
  <c r="K85" i="51"/>
  <c r="H85" i="51"/>
  <c r="E35" i="52"/>
  <c r="IY84" i="51"/>
  <c r="IV84" i="51"/>
  <c r="IU84" i="51"/>
  <c r="IR84" i="51"/>
  <c r="IQ84" i="51"/>
  <c r="IN84" i="51"/>
  <c r="IM84" i="51"/>
  <c r="IJ84" i="51"/>
  <c r="II84" i="51"/>
  <c r="IF84" i="51"/>
  <c r="IE84" i="51"/>
  <c r="IB84" i="51"/>
  <c r="IA84" i="51"/>
  <c r="HX84" i="51"/>
  <c r="HW84" i="51"/>
  <c r="HT84" i="51"/>
  <c r="HS84" i="51"/>
  <c r="HP84" i="51"/>
  <c r="HO84" i="51"/>
  <c r="HL84" i="51"/>
  <c r="HK84" i="51"/>
  <c r="HH84" i="51"/>
  <c r="HG84" i="51"/>
  <c r="HD84" i="51"/>
  <c r="HC84" i="51"/>
  <c r="GZ84" i="51"/>
  <c r="GY84" i="51"/>
  <c r="GV84" i="51"/>
  <c r="GU84" i="51"/>
  <c r="GR84" i="51"/>
  <c r="GQ84" i="51"/>
  <c r="GN84" i="51"/>
  <c r="GM84" i="51"/>
  <c r="GJ84" i="51"/>
  <c r="GI84" i="51"/>
  <c r="GF84" i="51"/>
  <c r="GE84" i="51"/>
  <c r="GB84" i="51"/>
  <c r="GA84" i="51"/>
  <c r="FX84" i="51"/>
  <c r="FW84" i="51"/>
  <c r="FT84" i="51"/>
  <c r="FS84" i="51"/>
  <c r="FP84" i="51"/>
  <c r="FO84" i="51"/>
  <c r="FL84" i="51"/>
  <c r="FK84" i="51"/>
  <c r="FH84" i="51"/>
  <c r="FG84" i="51"/>
  <c r="FD84" i="51"/>
  <c r="FC84" i="51"/>
  <c r="EZ84" i="51"/>
  <c r="EY84" i="51"/>
  <c r="EV84" i="51"/>
  <c r="EU84" i="51"/>
  <c r="ER84" i="51"/>
  <c r="EQ84" i="51"/>
  <c r="EN84" i="51"/>
  <c r="EM84" i="51"/>
  <c r="EJ84" i="51"/>
  <c r="EI84" i="51"/>
  <c r="EF84" i="51"/>
  <c r="EE84" i="51"/>
  <c r="EB84" i="51"/>
  <c r="EA84" i="51"/>
  <c r="DX84" i="51"/>
  <c r="DW84" i="51"/>
  <c r="DT84" i="51"/>
  <c r="DS84" i="51"/>
  <c r="DP84" i="51"/>
  <c r="DO84" i="51"/>
  <c r="DL84" i="51"/>
  <c r="DK84" i="51"/>
  <c r="DH84" i="51"/>
  <c r="DG84" i="51"/>
  <c r="DD84" i="51"/>
  <c r="DC84" i="51"/>
  <c r="CZ84" i="51"/>
  <c r="CY84" i="51"/>
  <c r="CV84" i="51"/>
  <c r="CU84" i="51"/>
  <c r="CR84" i="51"/>
  <c r="CQ84" i="51"/>
  <c r="CN84" i="51"/>
  <c r="CM84" i="51"/>
  <c r="CJ84" i="51"/>
  <c r="CI84" i="51"/>
  <c r="CF84" i="51"/>
  <c r="CE84" i="51"/>
  <c r="CB84" i="51"/>
  <c r="CA84" i="51"/>
  <c r="BX84" i="51"/>
  <c r="BW84" i="51"/>
  <c r="BT84" i="51"/>
  <c r="BS84" i="51"/>
  <c r="BP84" i="51"/>
  <c r="BO84" i="51"/>
  <c r="BL84" i="51"/>
  <c r="BK84" i="51"/>
  <c r="BH84" i="51"/>
  <c r="BG84" i="51"/>
  <c r="BD84" i="51"/>
  <c r="BC84" i="51"/>
  <c r="AZ84" i="51"/>
  <c r="AY84" i="51"/>
  <c r="AV84" i="51"/>
  <c r="AU84" i="51"/>
  <c r="AR84" i="51"/>
  <c r="AQ84" i="51"/>
  <c r="AN84" i="51"/>
  <c r="AM84" i="51"/>
  <c r="AJ84" i="51"/>
  <c r="AI84" i="51"/>
  <c r="AF84" i="51"/>
  <c r="AE84" i="51"/>
  <c r="AB84" i="51"/>
  <c r="AA84" i="51"/>
  <c r="X84" i="51"/>
  <c r="W84" i="51"/>
  <c r="T84" i="51"/>
  <c r="S84" i="51"/>
  <c r="P84" i="51"/>
  <c r="O84" i="51"/>
  <c r="L84" i="51"/>
  <c r="K84" i="51"/>
  <c r="H84" i="51"/>
  <c r="E34" i="52"/>
  <c r="IY83" i="51"/>
  <c r="IV83" i="51"/>
  <c r="IU83" i="51"/>
  <c r="IR83" i="51"/>
  <c r="IQ83" i="51"/>
  <c r="IN83" i="51"/>
  <c r="IM83" i="51"/>
  <c r="IJ83" i="51"/>
  <c r="II83" i="51"/>
  <c r="IF83" i="51"/>
  <c r="IE83" i="51"/>
  <c r="IB83" i="51"/>
  <c r="IA83" i="51"/>
  <c r="HX83" i="51"/>
  <c r="HW83" i="51"/>
  <c r="HT83" i="51"/>
  <c r="HS83" i="51"/>
  <c r="HP83" i="51"/>
  <c r="HO83" i="51"/>
  <c r="HL83" i="51"/>
  <c r="HK83" i="51"/>
  <c r="HH83" i="51"/>
  <c r="HG83" i="51"/>
  <c r="HD83" i="51"/>
  <c r="HC83" i="51"/>
  <c r="GZ83" i="51"/>
  <c r="GY83" i="51"/>
  <c r="GV83" i="51"/>
  <c r="GU83" i="51"/>
  <c r="GR83" i="51"/>
  <c r="GQ83" i="51"/>
  <c r="GN83" i="51"/>
  <c r="GM83" i="51"/>
  <c r="GJ83" i="51"/>
  <c r="GI83" i="51"/>
  <c r="GF83" i="51"/>
  <c r="GE83" i="51"/>
  <c r="GB83" i="51"/>
  <c r="GA83" i="51"/>
  <c r="FX83" i="51"/>
  <c r="FW83" i="51"/>
  <c r="FT83" i="51"/>
  <c r="FS83" i="51"/>
  <c r="FP83" i="51"/>
  <c r="FO83" i="51"/>
  <c r="FL83" i="51"/>
  <c r="FK83" i="51"/>
  <c r="FH83" i="51"/>
  <c r="FG83" i="51"/>
  <c r="FD83" i="51"/>
  <c r="FC83" i="51"/>
  <c r="EZ83" i="51"/>
  <c r="EY83" i="51"/>
  <c r="EV83" i="51"/>
  <c r="EU83" i="51"/>
  <c r="ER83" i="51"/>
  <c r="EQ83" i="51"/>
  <c r="EN83" i="51"/>
  <c r="EM83" i="51"/>
  <c r="EJ83" i="51"/>
  <c r="EI83" i="51"/>
  <c r="EF83" i="51"/>
  <c r="EE83" i="51"/>
  <c r="EB83" i="51"/>
  <c r="EA83" i="51"/>
  <c r="DX83" i="51"/>
  <c r="DW83" i="51"/>
  <c r="DT83" i="51"/>
  <c r="DS83" i="51"/>
  <c r="DP83" i="51"/>
  <c r="DO83" i="51"/>
  <c r="DL83" i="51"/>
  <c r="DK83" i="51"/>
  <c r="DH83" i="51"/>
  <c r="DG83" i="51"/>
  <c r="DD83" i="51"/>
  <c r="DC83" i="51"/>
  <c r="CZ83" i="51"/>
  <c r="CY83" i="51"/>
  <c r="CV83" i="51"/>
  <c r="CU83" i="51"/>
  <c r="CR83" i="51"/>
  <c r="CQ83" i="51"/>
  <c r="CN83" i="51"/>
  <c r="CM83" i="51"/>
  <c r="CJ83" i="51"/>
  <c r="CI83" i="51"/>
  <c r="CF83" i="51"/>
  <c r="CE83" i="51"/>
  <c r="CB83" i="51"/>
  <c r="CA83" i="51"/>
  <c r="BX83" i="51"/>
  <c r="BW83" i="51"/>
  <c r="BT83" i="51"/>
  <c r="BS83" i="51"/>
  <c r="BP83" i="51"/>
  <c r="BO83" i="51"/>
  <c r="BL83" i="51"/>
  <c r="BK83" i="51"/>
  <c r="BH83" i="51"/>
  <c r="BG83" i="51"/>
  <c r="BD83" i="51"/>
  <c r="BC83" i="51"/>
  <c r="AZ83" i="51"/>
  <c r="AY83" i="51"/>
  <c r="AV83" i="51"/>
  <c r="AU83" i="51"/>
  <c r="AR83" i="51"/>
  <c r="AQ83" i="51"/>
  <c r="AN83" i="51"/>
  <c r="AM83" i="51"/>
  <c r="AJ83" i="51"/>
  <c r="AI83" i="51"/>
  <c r="AF83" i="51"/>
  <c r="AE83" i="51"/>
  <c r="AB83" i="51"/>
  <c r="AA83" i="51"/>
  <c r="X83" i="51"/>
  <c r="W83" i="51"/>
  <c r="T83" i="51"/>
  <c r="S83" i="51"/>
  <c r="P83" i="51"/>
  <c r="O83" i="51"/>
  <c r="L83" i="51"/>
  <c r="K83" i="51"/>
  <c r="H83" i="51"/>
  <c r="IY82" i="51"/>
  <c r="IV82" i="51"/>
  <c r="IU82" i="51"/>
  <c r="IR82" i="51"/>
  <c r="IQ82" i="51"/>
  <c r="IN82" i="51"/>
  <c r="IM82" i="51"/>
  <c r="IJ82" i="51"/>
  <c r="II82" i="51"/>
  <c r="IF82" i="51"/>
  <c r="IE82" i="51"/>
  <c r="IB82" i="51"/>
  <c r="IA82" i="51"/>
  <c r="HX82" i="51"/>
  <c r="HW82" i="51"/>
  <c r="HT82" i="51"/>
  <c r="HS82" i="51"/>
  <c r="HP82" i="51"/>
  <c r="HO82" i="51"/>
  <c r="HL82" i="51"/>
  <c r="HK82" i="51"/>
  <c r="HH82" i="51"/>
  <c r="HG82" i="51"/>
  <c r="HD82" i="51"/>
  <c r="HC82" i="51"/>
  <c r="GZ82" i="51"/>
  <c r="GY82" i="51"/>
  <c r="GV82" i="51"/>
  <c r="GU82" i="51"/>
  <c r="GR82" i="51"/>
  <c r="GQ82" i="51"/>
  <c r="GN82" i="51"/>
  <c r="GM82" i="51"/>
  <c r="GJ82" i="51"/>
  <c r="GI82" i="51"/>
  <c r="GF82" i="51"/>
  <c r="GE82" i="51"/>
  <c r="GB82" i="51"/>
  <c r="GA82" i="51"/>
  <c r="FX82" i="51"/>
  <c r="FW82" i="51"/>
  <c r="FT82" i="51"/>
  <c r="FS82" i="51"/>
  <c r="FP82" i="51"/>
  <c r="FO82" i="51"/>
  <c r="FL82" i="51"/>
  <c r="FK82" i="51"/>
  <c r="FH82" i="51"/>
  <c r="FG82" i="51"/>
  <c r="FD82" i="51"/>
  <c r="FC82" i="51"/>
  <c r="EZ82" i="51"/>
  <c r="EY82" i="51"/>
  <c r="EV82" i="51"/>
  <c r="EU82" i="51"/>
  <c r="ER82" i="51"/>
  <c r="EQ82" i="51"/>
  <c r="EN82" i="51"/>
  <c r="EM82" i="51"/>
  <c r="EJ82" i="51"/>
  <c r="EI82" i="51"/>
  <c r="EF82" i="51"/>
  <c r="EE82" i="51"/>
  <c r="EB82" i="51"/>
  <c r="EA82" i="51"/>
  <c r="DX82" i="51"/>
  <c r="DW82" i="51"/>
  <c r="DT82" i="51"/>
  <c r="DS82" i="51"/>
  <c r="DP82" i="51"/>
  <c r="DO82" i="51"/>
  <c r="DL82" i="51"/>
  <c r="DK82" i="51"/>
  <c r="DH82" i="51"/>
  <c r="DG82" i="51"/>
  <c r="DD82" i="51"/>
  <c r="DC82" i="51"/>
  <c r="CZ82" i="51"/>
  <c r="CY82" i="51"/>
  <c r="CV82" i="51"/>
  <c r="CU82" i="51"/>
  <c r="CR82" i="51"/>
  <c r="CQ82" i="51"/>
  <c r="CN82" i="51"/>
  <c r="CM82" i="51"/>
  <c r="CJ82" i="51"/>
  <c r="CI82" i="51"/>
  <c r="CF82" i="51"/>
  <c r="CE82" i="51"/>
  <c r="CB82" i="51"/>
  <c r="CA82" i="51"/>
  <c r="BX82" i="51"/>
  <c r="BW82" i="51"/>
  <c r="BT82" i="51"/>
  <c r="BS82" i="51"/>
  <c r="BP82" i="51"/>
  <c r="BO82" i="51"/>
  <c r="BL82" i="51"/>
  <c r="BK82" i="51"/>
  <c r="BH82" i="51"/>
  <c r="BG82" i="51"/>
  <c r="BD82" i="51"/>
  <c r="BC82" i="51"/>
  <c r="AZ82" i="51"/>
  <c r="AY82" i="51"/>
  <c r="AV82" i="51"/>
  <c r="AU82" i="51"/>
  <c r="AR82" i="51"/>
  <c r="AQ82" i="51"/>
  <c r="AN82" i="51"/>
  <c r="AM82" i="51"/>
  <c r="AJ82" i="51"/>
  <c r="AI82" i="51"/>
  <c r="AF82" i="51"/>
  <c r="AE82" i="51"/>
  <c r="AB82" i="51"/>
  <c r="AA82" i="51"/>
  <c r="X82" i="51"/>
  <c r="W82" i="51"/>
  <c r="T82" i="51"/>
  <c r="S82" i="51"/>
  <c r="P82" i="51"/>
  <c r="O82" i="51"/>
  <c r="L82" i="51"/>
  <c r="K82" i="51"/>
  <c r="H82" i="51"/>
  <c r="IY81" i="51"/>
  <c r="IV81" i="51"/>
  <c r="IU81" i="51"/>
  <c r="IR81" i="51"/>
  <c r="IQ81" i="51"/>
  <c r="IN81" i="51"/>
  <c r="IM81" i="51"/>
  <c r="IJ81" i="51"/>
  <c r="II81" i="51"/>
  <c r="IF81" i="51"/>
  <c r="IE81" i="51"/>
  <c r="IB81" i="51"/>
  <c r="IA81" i="51"/>
  <c r="HX81" i="51"/>
  <c r="HW81" i="51"/>
  <c r="HT81" i="51"/>
  <c r="HS81" i="51"/>
  <c r="HP81" i="51"/>
  <c r="HO81" i="51"/>
  <c r="HL81" i="51"/>
  <c r="HK81" i="51"/>
  <c r="HH81" i="51"/>
  <c r="HG81" i="51"/>
  <c r="HD81" i="51"/>
  <c r="HC81" i="51"/>
  <c r="GZ81" i="51"/>
  <c r="GY81" i="51"/>
  <c r="GV81" i="51"/>
  <c r="GU81" i="51"/>
  <c r="GR81" i="51"/>
  <c r="GQ81" i="51"/>
  <c r="GN81" i="51"/>
  <c r="GM81" i="51"/>
  <c r="GJ81" i="51"/>
  <c r="GI81" i="51"/>
  <c r="GF81" i="51"/>
  <c r="GE81" i="51"/>
  <c r="GB81" i="51"/>
  <c r="GA81" i="51"/>
  <c r="FX81" i="51"/>
  <c r="FW81" i="51"/>
  <c r="FT81" i="51"/>
  <c r="FS81" i="51"/>
  <c r="FP81" i="51"/>
  <c r="FO81" i="51"/>
  <c r="FL81" i="51"/>
  <c r="FK81" i="51"/>
  <c r="FH81" i="51"/>
  <c r="FG81" i="51"/>
  <c r="FD81" i="51"/>
  <c r="FC81" i="51"/>
  <c r="EZ81" i="51"/>
  <c r="EY81" i="51"/>
  <c r="EV81" i="51"/>
  <c r="EU81" i="51"/>
  <c r="ER81" i="51"/>
  <c r="EQ81" i="51"/>
  <c r="EN81" i="51"/>
  <c r="EM81" i="51"/>
  <c r="EJ81" i="51"/>
  <c r="EI81" i="51"/>
  <c r="EF81" i="51"/>
  <c r="EE81" i="51"/>
  <c r="EB81" i="51"/>
  <c r="EA81" i="51"/>
  <c r="DX81" i="51"/>
  <c r="DW81" i="51"/>
  <c r="DT81" i="51"/>
  <c r="DS81" i="51"/>
  <c r="DP81" i="51"/>
  <c r="DO81" i="51"/>
  <c r="DL81" i="51"/>
  <c r="DK81" i="51"/>
  <c r="DH81" i="51"/>
  <c r="DG81" i="51"/>
  <c r="DD81" i="51"/>
  <c r="DC81" i="51"/>
  <c r="CZ81" i="51"/>
  <c r="CY81" i="51"/>
  <c r="CV81" i="51"/>
  <c r="CU81" i="51"/>
  <c r="CR81" i="51"/>
  <c r="CQ81" i="51"/>
  <c r="CN81" i="51"/>
  <c r="CM81" i="51"/>
  <c r="CJ81" i="51"/>
  <c r="CI81" i="51"/>
  <c r="CF81" i="51"/>
  <c r="CE81" i="51"/>
  <c r="CB81" i="51"/>
  <c r="CA81" i="51"/>
  <c r="BX81" i="51"/>
  <c r="BW81" i="51"/>
  <c r="BT81" i="51"/>
  <c r="BS81" i="51"/>
  <c r="BP81" i="51"/>
  <c r="BO81" i="51"/>
  <c r="BL81" i="51"/>
  <c r="BK81" i="51"/>
  <c r="BH81" i="51"/>
  <c r="BG81" i="51"/>
  <c r="BD81" i="51"/>
  <c r="BC81" i="51"/>
  <c r="AZ81" i="51"/>
  <c r="AY81" i="51"/>
  <c r="AV81" i="51"/>
  <c r="AU81" i="51"/>
  <c r="AR81" i="51"/>
  <c r="AQ81" i="51"/>
  <c r="AN81" i="51"/>
  <c r="AM81" i="51"/>
  <c r="AJ81" i="51"/>
  <c r="AI81" i="51"/>
  <c r="AF81" i="51"/>
  <c r="AE81" i="51"/>
  <c r="AB81" i="51"/>
  <c r="AA81" i="51"/>
  <c r="X81" i="51"/>
  <c r="W81" i="51"/>
  <c r="T81" i="51"/>
  <c r="S81" i="51"/>
  <c r="P81" i="51"/>
  <c r="O81" i="51"/>
  <c r="L81" i="51"/>
  <c r="K81" i="51"/>
  <c r="H81" i="51"/>
  <c r="IY80" i="51"/>
  <c r="IV80" i="51"/>
  <c r="IU80" i="51"/>
  <c r="IR80" i="51"/>
  <c r="IQ80" i="51"/>
  <c r="IN80" i="51"/>
  <c r="IM80" i="51"/>
  <c r="IJ80" i="51"/>
  <c r="II80" i="51"/>
  <c r="IF80" i="51"/>
  <c r="IE80" i="51"/>
  <c r="IB80" i="51"/>
  <c r="IA80" i="51"/>
  <c r="HX80" i="51"/>
  <c r="HW80" i="51"/>
  <c r="HT80" i="51"/>
  <c r="HS80" i="51"/>
  <c r="HP80" i="51"/>
  <c r="HO80" i="51"/>
  <c r="HL80" i="51"/>
  <c r="HK80" i="51"/>
  <c r="HH80" i="51"/>
  <c r="HG80" i="51"/>
  <c r="HD80" i="51"/>
  <c r="HC80" i="51"/>
  <c r="GZ80" i="51"/>
  <c r="GY80" i="51"/>
  <c r="GV80" i="51"/>
  <c r="GU80" i="51"/>
  <c r="GR80" i="51"/>
  <c r="GQ80" i="51"/>
  <c r="GN80" i="51"/>
  <c r="GM80" i="51"/>
  <c r="GJ80" i="51"/>
  <c r="GI80" i="51"/>
  <c r="GF80" i="51"/>
  <c r="GE80" i="51"/>
  <c r="GB80" i="51"/>
  <c r="GA80" i="51"/>
  <c r="FX80" i="51"/>
  <c r="FW80" i="51"/>
  <c r="FT80" i="51"/>
  <c r="FS80" i="51"/>
  <c r="FP80" i="51"/>
  <c r="FO80" i="51"/>
  <c r="FL80" i="51"/>
  <c r="FK80" i="51"/>
  <c r="FH80" i="51"/>
  <c r="FG80" i="51"/>
  <c r="FD80" i="51"/>
  <c r="FC80" i="51"/>
  <c r="EZ80" i="51"/>
  <c r="EY80" i="51"/>
  <c r="EV80" i="51"/>
  <c r="EU80" i="51"/>
  <c r="ER80" i="51"/>
  <c r="EQ80" i="51"/>
  <c r="EN80" i="51"/>
  <c r="EM80" i="51"/>
  <c r="EJ80" i="51"/>
  <c r="EI80" i="51"/>
  <c r="EF80" i="51"/>
  <c r="EE80" i="51"/>
  <c r="EB80" i="51"/>
  <c r="EA80" i="51"/>
  <c r="DX80" i="51"/>
  <c r="DW80" i="51"/>
  <c r="DT80" i="51"/>
  <c r="DS80" i="51"/>
  <c r="DP80" i="51"/>
  <c r="DO80" i="51"/>
  <c r="DL80" i="51"/>
  <c r="DK80" i="51"/>
  <c r="DH80" i="51"/>
  <c r="DG80" i="51"/>
  <c r="DD80" i="51"/>
  <c r="DC80" i="51"/>
  <c r="CZ80" i="51"/>
  <c r="CY80" i="51"/>
  <c r="CV80" i="51"/>
  <c r="CU80" i="51"/>
  <c r="CR80" i="51"/>
  <c r="CQ80" i="51"/>
  <c r="CN80" i="51"/>
  <c r="CM80" i="51"/>
  <c r="CJ80" i="51"/>
  <c r="CI80" i="51"/>
  <c r="CF80" i="51"/>
  <c r="CE80" i="51"/>
  <c r="CB80" i="51"/>
  <c r="CA80" i="51"/>
  <c r="BX80" i="51"/>
  <c r="BW80" i="51"/>
  <c r="BT80" i="51"/>
  <c r="BS80" i="51"/>
  <c r="BP80" i="51"/>
  <c r="BO80" i="51"/>
  <c r="BL80" i="51"/>
  <c r="BK80" i="51"/>
  <c r="BH80" i="51"/>
  <c r="BG80" i="51"/>
  <c r="BD80" i="51"/>
  <c r="BC80" i="51"/>
  <c r="AZ80" i="51"/>
  <c r="AY80" i="51"/>
  <c r="AV80" i="51"/>
  <c r="AU80" i="51"/>
  <c r="AR80" i="51"/>
  <c r="AQ80" i="51"/>
  <c r="AN80" i="51"/>
  <c r="AM80" i="51"/>
  <c r="AJ80" i="51"/>
  <c r="AI80" i="51"/>
  <c r="AF80" i="51"/>
  <c r="AE80" i="51"/>
  <c r="AB80" i="51"/>
  <c r="AA80" i="51"/>
  <c r="X80" i="51"/>
  <c r="W80" i="51"/>
  <c r="T80" i="51"/>
  <c r="S80" i="51"/>
  <c r="P80" i="51"/>
  <c r="O80" i="51"/>
  <c r="L80" i="51"/>
  <c r="K80" i="51"/>
  <c r="H80" i="51"/>
  <c r="IY79" i="51"/>
  <c r="IV79" i="51"/>
  <c r="IU79" i="51"/>
  <c r="IR79" i="51"/>
  <c r="IQ79" i="51"/>
  <c r="IN79" i="51"/>
  <c r="IM79" i="51"/>
  <c r="IJ79" i="51"/>
  <c r="II79" i="51"/>
  <c r="IF79" i="51"/>
  <c r="IE79" i="51"/>
  <c r="IB79" i="51"/>
  <c r="IA79" i="51"/>
  <c r="HX79" i="51"/>
  <c r="HW79" i="51"/>
  <c r="HT79" i="51"/>
  <c r="HS79" i="51"/>
  <c r="HP79" i="51"/>
  <c r="HO79" i="51"/>
  <c r="HL79" i="51"/>
  <c r="HK79" i="51"/>
  <c r="HH79" i="51"/>
  <c r="HG79" i="51"/>
  <c r="HD79" i="51"/>
  <c r="HC79" i="51"/>
  <c r="GZ79" i="51"/>
  <c r="GY79" i="51"/>
  <c r="GV79" i="51"/>
  <c r="GU79" i="51"/>
  <c r="GR79" i="51"/>
  <c r="GQ79" i="51"/>
  <c r="GN79" i="51"/>
  <c r="GM79" i="51"/>
  <c r="GJ79" i="51"/>
  <c r="GI79" i="51"/>
  <c r="GF79" i="51"/>
  <c r="GE79" i="51"/>
  <c r="GB79" i="51"/>
  <c r="GA79" i="51"/>
  <c r="FX79" i="51"/>
  <c r="FW79" i="51"/>
  <c r="FT79" i="51"/>
  <c r="FS79" i="51"/>
  <c r="FP79" i="51"/>
  <c r="FO79" i="51"/>
  <c r="FL79" i="51"/>
  <c r="FK79" i="51"/>
  <c r="FH79" i="51"/>
  <c r="FG79" i="51"/>
  <c r="FD79" i="51"/>
  <c r="FC79" i="51"/>
  <c r="EZ79" i="51"/>
  <c r="EY79" i="51"/>
  <c r="EV79" i="51"/>
  <c r="EU79" i="51"/>
  <c r="ER79" i="51"/>
  <c r="EQ79" i="51"/>
  <c r="EN79" i="51"/>
  <c r="EM79" i="51"/>
  <c r="EJ79" i="51"/>
  <c r="EI79" i="51"/>
  <c r="EF79" i="51"/>
  <c r="EE79" i="51"/>
  <c r="EB79" i="51"/>
  <c r="EA79" i="51"/>
  <c r="DX79" i="51"/>
  <c r="DW79" i="51"/>
  <c r="DT79" i="51"/>
  <c r="DS79" i="51"/>
  <c r="DP79" i="51"/>
  <c r="DO79" i="51"/>
  <c r="DL79" i="51"/>
  <c r="DK79" i="51"/>
  <c r="DH79" i="51"/>
  <c r="DG79" i="51"/>
  <c r="DD79" i="51"/>
  <c r="DC79" i="51"/>
  <c r="CZ79" i="51"/>
  <c r="CY79" i="51"/>
  <c r="CV79" i="51"/>
  <c r="CU79" i="51"/>
  <c r="CR79" i="51"/>
  <c r="CQ79" i="51"/>
  <c r="CN79" i="51"/>
  <c r="CM79" i="51"/>
  <c r="CJ79" i="51"/>
  <c r="CI79" i="51"/>
  <c r="CF79" i="51"/>
  <c r="CE79" i="51"/>
  <c r="CB79" i="51"/>
  <c r="CA79" i="51"/>
  <c r="BX79" i="51"/>
  <c r="BW79" i="51"/>
  <c r="BT79" i="51"/>
  <c r="BS79" i="51"/>
  <c r="BP79" i="51"/>
  <c r="BO79" i="51"/>
  <c r="BL79" i="51"/>
  <c r="BK79" i="51"/>
  <c r="BH79" i="51"/>
  <c r="BG79" i="51"/>
  <c r="BD79" i="51"/>
  <c r="BC79" i="51"/>
  <c r="AZ79" i="51"/>
  <c r="AY79" i="51"/>
  <c r="AV79" i="51"/>
  <c r="AU79" i="51"/>
  <c r="AR79" i="51"/>
  <c r="AQ79" i="51"/>
  <c r="AN79" i="51"/>
  <c r="AM79" i="51"/>
  <c r="AJ79" i="51"/>
  <c r="AI79" i="51"/>
  <c r="AF79" i="51"/>
  <c r="AE79" i="51"/>
  <c r="AB79" i="51"/>
  <c r="AA79" i="51"/>
  <c r="X79" i="51"/>
  <c r="W79" i="51"/>
  <c r="T79" i="51"/>
  <c r="S79" i="51"/>
  <c r="P79" i="51"/>
  <c r="O79" i="51"/>
  <c r="L79" i="51"/>
  <c r="K79" i="51"/>
  <c r="H79" i="51"/>
  <c r="IY78" i="51"/>
  <c r="IV78" i="51"/>
  <c r="IU78" i="51"/>
  <c r="IR78" i="51"/>
  <c r="IQ78" i="51"/>
  <c r="IN78" i="51"/>
  <c r="IM78" i="51"/>
  <c r="IJ78" i="51"/>
  <c r="II78" i="51"/>
  <c r="IF78" i="51"/>
  <c r="IE78" i="51"/>
  <c r="IB78" i="51"/>
  <c r="IA78" i="51"/>
  <c r="HX78" i="51"/>
  <c r="HW78" i="51"/>
  <c r="HT78" i="51"/>
  <c r="HS78" i="51"/>
  <c r="HP78" i="51"/>
  <c r="HO78" i="51"/>
  <c r="HL78" i="51"/>
  <c r="HK78" i="51"/>
  <c r="HH78" i="51"/>
  <c r="HG78" i="51"/>
  <c r="HD78" i="51"/>
  <c r="HC78" i="51"/>
  <c r="GZ78" i="51"/>
  <c r="GY78" i="51"/>
  <c r="GV78" i="51"/>
  <c r="GU78" i="51"/>
  <c r="GR78" i="51"/>
  <c r="GQ78" i="51"/>
  <c r="GN78" i="51"/>
  <c r="GM78" i="51"/>
  <c r="GJ78" i="51"/>
  <c r="GI78" i="51"/>
  <c r="GF78" i="51"/>
  <c r="GE78" i="51"/>
  <c r="GB78" i="51"/>
  <c r="GA78" i="51"/>
  <c r="FX78" i="51"/>
  <c r="FW78" i="51"/>
  <c r="FT78" i="51"/>
  <c r="FS78" i="51"/>
  <c r="FP78" i="51"/>
  <c r="FO78" i="51"/>
  <c r="FL78" i="51"/>
  <c r="FK78" i="51"/>
  <c r="FH78" i="51"/>
  <c r="FG78" i="51"/>
  <c r="FD78" i="51"/>
  <c r="FC78" i="51"/>
  <c r="EZ78" i="51"/>
  <c r="EY78" i="51"/>
  <c r="EV78" i="51"/>
  <c r="EU78" i="51"/>
  <c r="ER78" i="51"/>
  <c r="EQ78" i="51"/>
  <c r="EN78" i="51"/>
  <c r="EM78" i="51"/>
  <c r="EJ78" i="51"/>
  <c r="EI78" i="51"/>
  <c r="EF78" i="51"/>
  <c r="EE78" i="51"/>
  <c r="EB78" i="51"/>
  <c r="EA78" i="51"/>
  <c r="DX78" i="51"/>
  <c r="DW78" i="51"/>
  <c r="DT78" i="51"/>
  <c r="DS78" i="51"/>
  <c r="DP78" i="51"/>
  <c r="DO78" i="51"/>
  <c r="DL78" i="51"/>
  <c r="DK78" i="51"/>
  <c r="DH78" i="51"/>
  <c r="DG78" i="51"/>
  <c r="DD78" i="51"/>
  <c r="DC78" i="51"/>
  <c r="CZ78" i="51"/>
  <c r="CY78" i="51"/>
  <c r="CV78" i="51"/>
  <c r="CU78" i="51"/>
  <c r="CR78" i="51"/>
  <c r="CQ78" i="51"/>
  <c r="CN78" i="51"/>
  <c r="CM78" i="51"/>
  <c r="CJ78" i="51"/>
  <c r="CI78" i="51"/>
  <c r="CF78" i="51"/>
  <c r="CE78" i="51"/>
  <c r="CB78" i="51"/>
  <c r="CA78" i="51"/>
  <c r="BX78" i="51"/>
  <c r="BW78" i="51"/>
  <c r="BT78" i="51"/>
  <c r="BS78" i="51"/>
  <c r="BP78" i="51"/>
  <c r="BO78" i="51"/>
  <c r="BL78" i="51"/>
  <c r="BK78" i="51"/>
  <c r="BH78" i="51"/>
  <c r="BG78" i="51"/>
  <c r="BD78" i="51"/>
  <c r="BC78" i="51"/>
  <c r="AZ78" i="51"/>
  <c r="AY78" i="51"/>
  <c r="AV78" i="51"/>
  <c r="AU78" i="51"/>
  <c r="AR78" i="51"/>
  <c r="AQ78" i="51"/>
  <c r="AN78" i="51"/>
  <c r="AM78" i="51"/>
  <c r="AJ78" i="51"/>
  <c r="AI78" i="51"/>
  <c r="AF78" i="51"/>
  <c r="AE78" i="51"/>
  <c r="AB78" i="51"/>
  <c r="AA78" i="51"/>
  <c r="X78" i="51"/>
  <c r="W78" i="51"/>
  <c r="T78" i="51"/>
  <c r="S78" i="51"/>
  <c r="P78" i="51"/>
  <c r="O78" i="51"/>
  <c r="L78" i="51"/>
  <c r="K78" i="51"/>
  <c r="H78" i="51"/>
  <c r="IV75" i="51"/>
  <c r="IR75" i="51"/>
  <c r="IN75" i="51"/>
  <c r="IJ75" i="51"/>
  <c r="IF75" i="51"/>
  <c r="IB75" i="51"/>
  <c r="HX75" i="51"/>
  <c r="HT75" i="51"/>
  <c r="HP75" i="51"/>
  <c r="HL75" i="51"/>
  <c r="HH75" i="51"/>
  <c r="HD75" i="51"/>
  <c r="GZ75" i="51"/>
  <c r="GV75" i="51"/>
  <c r="GR75" i="51"/>
  <c r="GN75" i="51"/>
  <c r="GJ75" i="51"/>
  <c r="GF75" i="51"/>
  <c r="GB75" i="51"/>
  <c r="FX75" i="51"/>
  <c r="FT75" i="51"/>
  <c r="FP75" i="51"/>
  <c r="FL75" i="51"/>
  <c r="FH75" i="51"/>
  <c r="FD75" i="51"/>
  <c r="EZ75" i="51"/>
  <c r="EV75" i="51"/>
  <c r="ER75" i="51"/>
  <c r="EN75" i="51"/>
  <c r="EJ75" i="51"/>
  <c r="EF75" i="51"/>
  <c r="EB75" i="51"/>
  <c r="DX75" i="51"/>
  <c r="DT75" i="51"/>
  <c r="DP75" i="51"/>
  <c r="DL75" i="51"/>
  <c r="DH75" i="51"/>
  <c r="DD75" i="51"/>
  <c r="CZ75" i="51"/>
  <c r="CV75" i="51"/>
  <c r="CR75" i="51"/>
  <c r="CN75" i="51"/>
  <c r="CJ75" i="51"/>
  <c r="CF75" i="51"/>
  <c r="CB75" i="51"/>
  <c r="BX75" i="51"/>
  <c r="BT75" i="51"/>
  <c r="BP75" i="51"/>
  <c r="BL75" i="51"/>
  <c r="BH75" i="51"/>
  <c r="BD75" i="51"/>
  <c r="AZ75" i="51"/>
  <c r="AV75" i="51"/>
  <c r="AR75" i="51"/>
  <c r="AN75" i="51"/>
  <c r="AJ75" i="51"/>
  <c r="AF75" i="51"/>
  <c r="AB75" i="51"/>
  <c r="X75" i="51"/>
  <c r="T75" i="51"/>
  <c r="P75" i="51"/>
  <c r="L75" i="51"/>
  <c r="H75" i="51"/>
  <c r="IY74" i="51"/>
  <c r="IV74" i="51"/>
  <c r="IU74" i="51"/>
  <c r="IR74" i="51"/>
  <c r="IQ74" i="51"/>
  <c r="IN74" i="51"/>
  <c r="IM74" i="51"/>
  <c r="IJ74" i="51"/>
  <c r="II74" i="51"/>
  <c r="IF74" i="51"/>
  <c r="IE74" i="51"/>
  <c r="IB74" i="51"/>
  <c r="IA74" i="51"/>
  <c r="HX74" i="51"/>
  <c r="HW74" i="51"/>
  <c r="HT74" i="51"/>
  <c r="HS74" i="51"/>
  <c r="HP74" i="51"/>
  <c r="HO74" i="51"/>
  <c r="HL74" i="51"/>
  <c r="HK74" i="51"/>
  <c r="HH74" i="51"/>
  <c r="HG74" i="51"/>
  <c r="HD74" i="51"/>
  <c r="HC74" i="51"/>
  <c r="GZ74" i="51"/>
  <c r="GY74" i="51"/>
  <c r="GV74" i="51"/>
  <c r="GU74" i="51"/>
  <c r="GR74" i="51"/>
  <c r="GQ74" i="51"/>
  <c r="GN74" i="51"/>
  <c r="GM74" i="51"/>
  <c r="GJ74" i="51"/>
  <c r="GI74" i="51"/>
  <c r="GF74" i="51"/>
  <c r="GE74" i="51"/>
  <c r="GB74" i="51"/>
  <c r="GA74" i="51"/>
  <c r="FX74" i="51"/>
  <c r="FW74" i="51"/>
  <c r="FT74" i="51"/>
  <c r="FS74" i="51"/>
  <c r="FP74" i="51"/>
  <c r="FO74" i="51"/>
  <c r="FL74" i="51"/>
  <c r="FK74" i="51"/>
  <c r="FH74" i="51"/>
  <c r="FG74" i="51"/>
  <c r="FD74" i="51"/>
  <c r="FC74" i="51"/>
  <c r="EZ74" i="51"/>
  <c r="EY74" i="51"/>
  <c r="EV74" i="51"/>
  <c r="EU74" i="51"/>
  <c r="ER74" i="51"/>
  <c r="EQ74" i="51"/>
  <c r="EN74" i="51"/>
  <c r="EM74" i="51"/>
  <c r="EJ74" i="51"/>
  <c r="EI74" i="51"/>
  <c r="EF74" i="51"/>
  <c r="EE74" i="51"/>
  <c r="EB74" i="51"/>
  <c r="EA74" i="51"/>
  <c r="DX74" i="51"/>
  <c r="DW74" i="51"/>
  <c r="DT74" i="51"/>
  <c r="DS74" i="51"/>
  <c r="DP74" i="51"/>
  <c r="DO74" i="51"/>
  <c r="DL74" i="51"/>
  <c r="DK74" i="51"/>
  <c r="DH74" i="51"/>
  <c r="DG74" i="51"/>
  <c r="DD74" i="51"/>
  <c r="DC74" i="51"/>
  <c r="CZ74" i="51"/>
  <c r="CY74" i="51"/>
  <c r="CV74" i="51"/>
  <c r="CU74" i="51"/>
  <c r="CR74" i="51"/>
  <c r="CQ74" i="51"/>
  <c r="CN74" i="51"/>
  <c r="CM74" i="51"/>
  <c r="CJ74" i="51"/>
  <c r="CI74" i="51"/>
  <c r="CF74" i="51"/>
  <c r="CE74" i="51"/>
  <c r="CB74" i="51"/>
  <c r="CA74" i="51"/>
  <c r="BX74" i="51"/>
  <c r="BW74" i="51"/>
  <c r="BT74" i="51"/>
  <c r="BS74" i="51"/>
  <c r="BP74" i="51"/>
  <c r="BO74" i="51"/>
  <c r="BL74" i="51"/>
  <c r="BK74" i="51"/>
  <c r="BH74" i="51"/>
  <c r="BG74" i="51"/>
  <c r="BD74" i="51"/>
  <c r="BC74" i="51"/>
  <c r="AZ74" i="51"/>
  <c r="AY74" i="51"/>
  <c r="AV74" i="51"/>
  <c r="AU74" i="51"/>
  <c r="AR74" i="51"/>
  <c r="AQ74" i="51"/>
  <c r="AN74" i="51"/>
  <c r="AM74" i="51"/>
  <c r="AJ74" i="51"/>
  <c r="AI74" i="51"/>
  <c r="AF74" i="51"/>
  <c r="AE74" i="51"/>
  <c r="AB74" i="51"/>
  <c r="AA74" i="51"/>
  <c r="X74" i="51"/>
  <c r="W74" i="51"/>
  <c r="T74" i="51"/>
  <c r="S74" i="51"/>
  <c r="P74" i="51"/>
  <c r="O74" i="51"/>
  <c r="L74" i="51"/>
  <c r="K74" i="51"/>
  <c r="H74" i="51"/>
  <c r="IY73" i="51"/>
  <c r="IV73" i="51"/>
  <c r="IU73" i="51"/>
  <c r="IR73" i="51"/>
  <c r="IQ73" i="51"/>
  <c r="IN73" i="51"/>
  <c r="IM73" i="51"/>
  <c r="IJ73" i="51"/>
  <c r="II73" i="51"/>
  <c r="IF73" i="51"/>
  <c r="IE73" i="51"/>
  <c r="IB73" i="51"/>
  <c r="IA73" i="51"/>
  <c r="HX73" i="51"/>
  <c r="HW73" i="51"/>
  <c r="HT73" i="51"/>
  <c r="HS73" i="51"/>
  <c r="HP73" i="51"/>
  <c r="HO73" i="51"/>
  <c r="HL73" i="51"/>
  <c r="HK73" i="51"/>
  <c r="HH73" i="51"/>
  <c r="HG73" i="51"/>
  <c r="HD73" i="51"/>
  <c r="HC73" i="51"/>
  <c r="GZ73" i="51"/>
  <c r="GY73" i="51"/>
  <c r="GV73" i="51"/>
  <c r="GU73" i="51"/>
  <c r="GR73" i="51"/>
  <c r="GQ73" i="51"/>
  <c r="GN73" i="51"/>
  <c r="GM73" i="51"/>
  <c r="GJ73" i="51"/>
  <c r="GI73" i="51"/>
  <c r="GF73" i="51"/>
  <c r="GE73" i="51"/>
  <c r="GB73" i="51"/>
  <c r="GA73" i="51"/>
  <c r="FX73" i="51"/>
  <c r="FW73" i="51"/>
  <c r="FT73" i="51"/>
  <c r="FS73" i="51"/>
  <c r="FP73" i="51"/>
  <c r="FO73" i="51"/>
  <c r="FL73" i="51"/>
  <c r="FK73" i="51"/>
  <c r="FH73" i="51"/>
  <c r="FG73" i="51"/>
  <c r="FD73" i="51"/>
  <c r="FC73" i="51"/>
  <c r="EZ73" i="51"/>
  <c r="EY73" i="51"/>
  <c r="EV73" i="51"/>
  <c r="EU73" i="51"/>
  <c r="ER73" i="51"/>
  <c r="EQ73" i="51"/>
  <c r="EN73" i="51"/>
  <c r="EM73" i="51"/>
  <c r="EJ73" i="51"/>
  <c r="EI73" i="51"/>
  <c r="EF73" i="51"/>
  <c r="EE73" i="51"/>
  <c r="EB73" i="51"/>
  <c r="EA73" i="51"/>
  <c r="DX73" i="51"/>
  <c r="DW73" i="51"/>
  <c r="DT73" i="51"/>
  <c r="DS73" i="51"/>
  <c r="DP73" i="51"/>
  <c r="DO73" i="51"/>
  <c r="DL73" i="51"/>
  <c r="DK73" i="51"/>
  <c r="DH73" i="51"/>
  <c r="DG73" i="51"/>
  <c r="DD73" i="51"/>
  <c r="DC73" i="51"/>
  <c r="CZ73" i="51"/>
  <c r="CY73" i="51"/>
  <c r="CV73" i="51"/>
  <c r="CU73" i="51"/>
  <c r="CR73" i="51"/>
  <c r="CQ73" i="51"/>
  <c r="CN73" i="51"/>
  <c r="CM73" i="51"/>
  <c r="CJ73" i="51"/>
  <c r="CI73" i="51"/>
  <c r="CF73" i="51"/>
  <c r="CE73" i="51"/>
  <c r="CB73" i="51"/>
  <c r="CA73" i="51"/>
  <c r="BX73" i="51"/>
  <c r="BW73" i="51"/>
  <c r="BT73" i="51"/>
  <c r="BS73" i="51"/>
  <c r="BP73" i="51"/>
  <c r="BO73" i="51"/>
  <c r="BL73" i="51"/>
  <c r="BK73" i="51"/>
  <c r="BH73" i="51"/>
  <c r="BG73" i="51"/>
  <c r="BD73" i="51"/>
  <c r="BC73" i="51"/>
  <c r="AZ73" i="51"/>
  <c r="AY73" i="51"/>
  <c r="AV73" i="51"/>
  <c r="AU73" i="51"/>
  <c r="AR73" i="51"/>
  <c r="AQ73" i="51"/>
  <c r="AN73" i="51"/>
  <c r="AM73" i="51"/>
  <c r="AJ73" i="51"/>
  <c r="AI73" i="51"/>
  <c r="AF73" i="51"/>
  <c r="AE73" i="51"/>
  <c r="AB73" i="51"/>
  <c r="AA73" i="51"/>
  <c r="X73" i="51"/>
  <c r="W73" i="51"/>
  <c r="T73" i="51"/>
  <c r="S73" i="51"/>
  <c r="P73" i="51"/>
  <c r="O73" i="51"/>
  <c r="L73" i="51"/>
  <c r="K73" i="51"/>
  <c r="H73" i="51"/>
  <c r="IY72" i="51"/>
  <c r="IV72" i="51"/>
  <c r="IU72" i="51"/>
  <c r="IR72" i="51"/>
  <c r="IQ72" i="51"/>
  <c r="IN72" i="51"/>
  <c r="IM72" i="51"/>
  <c r="IJ72" i="51"/>
  <c r="II72" i="51"/>
  <c r="IF72" i="51"/>
  <c r="IE72" i="51"/>
  <c r="IB72" i="51"/>
  <c r="IA72" i="51"/>
  <c r="HX72" i="51"/>
  <c r="HW72" i="51"/>
  <c r="HT72" i="51"/>
  <c r="HS72" i="51"/>
  <c r="HP72" i="51"/>
  <c r="HO72" i="51"/>
  <c r="HL72" i="51"/>
  <c r="HK72" i="51"/>
  <c r="HH72" i="51"/>
  <c r="HG72" i="51"/>
  <c r="HD72" i="51"/>
  <c r="HC72" i="51"/>
  <c r="GZ72" i="51"/>
  <c r="GY72" i="51"/>
  <c r="GV72" i="51"/>
  <c r="GU72" i="51"/>
  <c r="GR72" i="51"/>
  <c r="GQ72" i="51"/>
  <c r="GN72" i="51"/>
  <c r="GM72" i="51"/>
  <c r="GJ72" i="51"/>
  <c r="GI72" i="51"/>
  <c r="GF72" i="51"/>
  <c r="GE72" i="51"/>
  <c r="GB72" i="51"/>
  <c r="GA72" i="51"/>
  <c r="FX72" i="51"/>
  <c r="FW72" i="51"/>
  <c r="FT72" i="51"/>
  <c r="FS72" i="51"/>
  <c r="FP72" i="51"/>
  <c r="FO72" i="51"/>
  <c r="FL72" i="51"/>
  <c r="FK72" i="51"/>
  <c r="FH72" i="51"/>
  <c r="FG72" i="51"/>
  <c r="FD72" i="51"/>
  <c r="FC72" i="51"/>
  <c r="EZ72" i="51"/>
  <c r="EY72" i="51"/>
  <c r="EV72" i="51"/>
  <c r="EU72" i="51"/>
  <c r="ER72" i="51"/>
  <c r="EQ72" i="51"/>
  <c r="EN72" i="51"/>
  <c r="EM72" i="51"/>
  <c r="EJ72" i="51"/>
  <c r="EI72" i="51"/>
  <c r="EF72" i="51"/>
  <c r="EE72" i="51"/>
  <c r="EB72" i="51"/>
  <c r="EA72" i="51"/>
  <c r="DX72" i="51"/>
  <c r="DW72" i="51"/>
  <c r="DT72" i="51"/>
  <c r="DS72" i="51"/>
  <c r="DP72" i="51"/>
  <c r="DO72" i="51"/>
  <c r="DL72" i="51"/>
  <c r="DK72" i="51"/>
  <c r="DH72" i="51"/>
  <c r="DG72" i="51"/>
  <c r="DD72" i="51"/>
  <c r="DC72" i="51"/>
  <c r="CZ72" i="51"/>
  <c r="CY72" i="51"/>
  <c r="CV72" i="51"/>
  <c r="CU72" i="51"/>
  <c r="CR72" i="51"/>
  <c r="CQ72" i="51"/>
  <c r="CN72" i="51"/>
  <c r="CM72" i="51"/>
  <c r="CJ72" i="51"/>
  <c r="CI72" i="51"/>
  <c r="CF72" i="51"/>
  <c r="CE72" i="51"/>
  <c r="CB72" i="51"/>
  <c r="CA72" i="51"/>
  <c r="BX72" i="51"/>
  <c r="BW72" i="51"/>
  <c r="BT72" i="51"/>
  <c r="BS72" i="51"/>
  <c r="BP72" i="51"/>
  <c r="BO72" i="51"/>
  <c r="BL72" i="51"/>
  <c r="BK72" i="51"/>
  <c r="BH72" i="51"/>
  <c r="BG72" i="51"/>
  <c r="BD72" i="51"/>
  <c r="BC72" i="51"/>
  <c r="AZ72" i="51"/>
  <c r="AY72" i="51"/>
  <c r="AV72" i="51"/>
  <c r="AU72" i="51"/>
  <c r="AR72" i="51"/>
  <c r="AQ72" i="51"/>
  <c r="AN72" i="51"/>
  <c r="AM72" i="51"/>
  <c r="AJ72" i="51"/>
  <c r="AI72" i="51"/>
  <c r="AF72" i="51"/>
  <c r="AE72" i="51"/>
  <c r="AB72" i="51"/>
  <c r="AA72" i="51"/>
  <c r="X72" i="51"/>
  <c r="W72" i="51"/>
  <c r="T72" i="51"/>
  <c r="S72" i="51"/>
  <c r="P72" i="51"/>
  <c r="O72" i="51"/>
  <c r="L72" i="51"/>
  <c r="K72" i="51"/>
  <c r="H72" i="51"/>
  <c r="IY71" i="51"/>
  <c r="IV71" i="51"/>
  <c r="IU71" i="51"/>
  <c r="IR71" i="51"/>
  <c r="IQ71" i="51"/>
  <c r="IN71" i="51"/>
  <c r="IM71" i="51"/>
  <c r="IJ71" i="51"/>
  <c r="II71" i="51"/>
  <c r="IF71" i="51"/>
  <c r="IE71" i="51"/>
  <c r="IB71" i="51"/>
  <c r="IA71" i="51"/>
  <c r="HX71" i="51"/>
  <c r="HW71" i="51"/>
  <c r="HT71" i="51"/>
  <c r="HS71" i="51"/>
  <c r="HP71" i="51"/>
  <c r="HO71" i="51"/>
  <c r="HL71" i="51"/>
  <c r="HK71" i="51"/>
  <c r="HH71" i="51"/>
  <c r="HG71" i="51"/>
  <c r="HD71" i="51"/>
  <c r="HC71" i="51"/>
  <c r="GZ71" i="51"/>
  <c r="GY71" i="51"/>
  <c r="GV71" i="51"/>
  <c r="GU71" i="51"/>
  <c r="GR71" i="51"/>
  <c r="GQ71" i="51"/>
  <c r="GN71" i="51"/>
  <c r="GM71" i="51"/>
  <c r="GJ71" i="51"/>
  <c r="GI71" i="51"/>
  <c r="GF71" i="51"/>
  <c r="GE71" i="51"/>
  <c r="GB71" i="51"/>
  <c r="GA71" i="51"/>
  <c r="FX71" i="51"/>
  <c r="FW71" i="51"/>
  <c r="FT71" i="51"/>
  <c r="FS71" i="51"/>
  <c r="FP71" i="51"/>
  <c r="FO71" i="51"/>
  <c r="FL71" i="51"/>
  <c r="FK71" i="51"/>
  <c r="FH71" i="51"/>
  <c r="FG71" i="51"/>
  <c r="FD71" i="51"/>
  <c r="FC71" i="51"/>
  <c r="EZ71" i="51"/>
  <c r="EY71" i="51"/>
  <c r="EV71" i="51"/>
  <c r="EU71" i="51"/>
  <c r="ER71" i="51"/>
  <c r="EQ71" i="51"/>
  <c r="EN71" i="51"/>
  <c r="EM71" i="51"/>
  <c r="EJ71" i="51"/>
  <c r="EI71" i="51"/>
  <c r="EF71" i="51"/>
  <c r="EE71" i="51"/>
  <c r="EB71" i="51"/>
  <c r="EA71" i="51"/>
  <c r="DX71" i="51"/>
  <c r="DW71" i="51"/>
  <c r="DT71" i="51"/>
  <c r="DS71" i="51"/>
  <c r="DP71" i="51"/>
  <c r="DO71" i="51"/>
  <c r="DL71" i="51"/>
  <c r="DK71" i="51"/>
  <c r="DH71" i="51"/>
  <c r="DG71" i="51"/>
  <c r="DD71" i="51"/>
  <c r="DC71" i="51"/>
  <c r="CZ71" i="51"/>
  <c r="CY71" i="51"/>
  <c r="CV71" i="51"/>
  <c r="CU71" i="51"/>
  <c r="CR71" i="51"/>
  <c r="CQ71" i="51"/>
  <c r="CN71" i="51"/>
  <c r="CM71" i="51"/>
  <c r="CJ71" i="51"/>
  <c r="CI71" i="51"/>
  <c r="CF71" i="51"/>
  <c r="CE71" i="51"/>
  <c r="CB71" i="51"/>
  <c r="CA71" i="51"/>
  <c r="BX71" i="51"/>
  <c r="BW71" i="51"/>
  <c r="BT71" i="51"/>
  <c r="BS71" i="51"/>
  <c r="BP71" i="51"/>
  <c r="BO71" i="51"/>
  <c r="BL71" i="51"/>
  <c r="BK71" i="51"/>
  <c r="BH71" i="51"/>
  <c r="BG71" i="51"/>
  <c r="BD71" i="51"/>
  <c r="BC71" i="51"/>
  <c r="AZ71" i="51"/>
  <c r="AY71" i="51"/>
  <c r="AV71" i="51"/>
  <c r="AU71" i="51"/>
  <c r="AR71" i="51"/>
  <c r="AQ71" i="51"/>
  <c r="AN71" i="51"/>
  <c r="AM71" i="51"/>
  <c r="AJ71" i="51"/>
  <c r="AI71" i="51"/>
  <c r="AF71" i="51"/>
  <c r="AE71" i="51"/>
  <c r="AB71" i="51"/>
  <c r="AA71" i="51"/>
  <c r="X71" i="51"/>
  <c r="W71" i="51"/>
  <c r="T71" i="51"/>
  <c r="S71" i="51"/>
  <c r="P71" i="51"/>
  <c r="O71" i="51"/>
  <c r="L71" i="51"/>
  <c r="K71" i="51"/>
  <c r="H71" i="51"/>
  <c r="B217" i="51"/>
  <c r="B216" i="51"/>
  <c r="B215" i="51"/>
  <c r="B214" i="51"/>
  <c r="B213" i="51"/>
  <c r="D29" i="51"/>
  <c r="E29" i="51" s="1"/>
  <c r="F26" i="51"/>
  <c r="E26" i="51" s="1"/>
  <c r="F25" i="51"/>
  <c r="F24" i="51"/>
  <c r="E24" i="51" s="1"/>
  <c r="F23" i="51"/>
  <c r="E23" i="51" s="1"/>
  <c r="F22" i="51"/>
  <c r="E22" i="51" s="1"/>
  <c r="B18" i="51"/>
  <c r="B17" i="51"/>
  <c r="B16" i="51"/>
  <c r="B15" i="51"/>
  <c r="B14" i="51"/>
  <c r="B13" i="51"/>
  <c r="B12" i="51"/>
  <c r="F10" i="51"/>
  <c r="B10" i="51"/>
  <c r="F9" i="51"/>
  <c r="D23" i="40"/>
  <c r="C65" i="40"/>
  <c r="D67" i="40"/>
  <c r="A66" i="40"/>
  <c r="D66" i="40"/>
  <c r="A64" i="40"/>
  <c r="D64" i="40"/>
  <c r="A65" i="40"/>
  <c r="D65" i="40" s="1"/>
  <c r="K198" i="44"/>
  <c r="K200" i="44"/>
  <c r="K201" i="44"/>
  <c r="K199" i="44"/>
  <c r="J249" i="44"/>
  <c r="J250" i="44"/>
  <c r="J251" i="44"/>
  <c r="A27" i="40"/>
  <c r="C120" i="42"/>
  <c r="C119" i="42"/>
  <c r="C118" i="42"/>
  <c r="C117" i="42"/>
  <c r="C116" i="42"/>
  <c r="C115" i="42"/>
  <c r="C114" i="42"/>
  <c r="C113" i="42"/>
  <c r="C112" i="42"/>
  <c r="C111" i="42"/>
  <c r="C110" i="42"/>
  <c r="C109" i="42"/>
  <c r="C108" i="42"/>
  <c r="C107" i="42"/>
  <c r="C106" i="42"/>
  <c r="C105" i="42"/>
  <c r="C104" i="42"/>
  <c r="C103" i="42"/>
  <c r="C102" i="42"/>
  <c r="C101" i="42"/>
  <c r="C100" i="42"/>
  <c r="C127" i="42"/>
  <c r="C126" i="42"/>
  <c r="C137" i="42"/>
  <c r="C136" i="42"/>
  <c r="C135" i="42"/>
  <c r="C134" i="42"/>
  <c r="C133" i="42"/>
  <c r="C132" i="42"/>
  <c r="C131" i="42"/>
  <c r="C130" i="42"/>
  <c r="C129" i="42"/>
  <c r="C128" i="42"/>
  <c r="C125" i="42"/>
  <c r="D74" i="40"/>
  <c r="G248" i="44" s="1"/>
  <c r="D78" i="40"/>
  <c r="G251" i="44" s="1"/>
  <c r="D76" i="40"/>
  <c r="G250" i="44" s="1"/>
  <c r="I200" i="44" s="1"/>
  <c r="A79" i="40"/>
  <c r="A78" i="40"/>
  <c r="A77" i="40"/>
  <c r="A76" i="40"/>
  <c r="A75" i="40"/>
  <c r="A74" i="40"/>
  <c r="D79" i="40"/>
  <c r="D77" i="40"/>
  <c r="D33" i="40"/>
  <c r="D31" i="40"/>
  <c r="D29" i="40"/>
  <c r="A35" i="40"/>
  <c r="A34" i="40"/>
  <c r="A33" i="40"/>
  <c r="A32" i="40"/>
  <c r="A31" i="40"/>
  <c r="A30" i="40"/>
  <c r="A29" i="40"/>
  <c r="D27" i="40"/>
  <c r="D28" i="40"/>
  <c r="D72" i="40"/>
  <c r="G247" i="44" s="1"/>
  <c r="D71" i="40"/>
  <c r="G245" i="44" s="1"/>
  <c r="D43" i="40"/>
  <c r="D42" i="40"/>
  <c r="D41" i="40"/>
  <c r="D26" i="40"/>
  <c r="D3" i="42"/>
  <c r="A62" i="45" s="1"/>
  <c r="D2" i="42"/>
  <c r="A249" i="44"/>
  <c r="A250" i="44"/>
  <c r="A251" i="44"/>
  <c r="A233" i="44"/>
  <c r="J233" i="44"/>
  <c r="A234" i="44"/>
  <c r="A255" i="44" s="1"/>
  <c r="J234" i="44"/>
  <c r="A235" i="44"/>
  <c r="A256" i="44" s="1"/>
  <c r="J235" i="44"/>
  <c r="A236" i="44"/>
  <c r="J236" i="44"/>
  <c r="A237" i="44"/>
  <c r="J237" i="44"/>
  <c r="A238" i="44"/>
  <c r="J238" i="44"/>
  <c r="A239" i="44"/>
  <c r="J239" i="44"/>
  <c r="A240" i="44"/>
  <c r="J240" i="44"/>
  <c r="A241" i="44"/>
  <c r="J241" i="44"/>
  <c r="A242" i="44"/>
  <c r="A257" i="44" s="1"/>
  <c r="J242" i="44"/>
  <c r="A243" i="44"/>
  <c r="J243" i="44"/>
  <c r="A244" i="44"/>
  <c r="J244" i="44"/>
  <c r="A245" i="44"/>
  <c r="J245" i="44"/>
  <c r="A246" i="44"/>
  <c r="J246" i="44"/>
  <c r="A247" i="44"/>
  <c r="J247" i="44"/>
  <c r="A248" i="44"/>
  <c r="J248" i="44"/>
  <c r="J252" i="44"/>
  <c r="J253" i="44"/>
  <c r="J254" i="44"/>
  <c r="J257" i="44" s="1"/>
  <c r="J258" i="44"/>
  <c r="J259" i="44"/>
  <c r="A39" i="40"/>
  <c r="A28" i="40"/>
  <c r="A28" i="46"/>
  <c r="A39" i="45"/>
  <c r="D24" i="46"/>
  <c r="D23" i="46"/>
  <c r="D24" i="45"/>
  <c r="D23" i="45"/>
  <c r="D46" i="46"/>
  <c r="D46" i="45"/>
  <c r="D27" i="46"/>
  <c r="A27" i="46"/>
  <c r="D27" i="45"/>
  <c r="D28" i="45"/>
  <c r="H241" i="44" s="1"/>
  <c r="A27" i="45"/>
  <c r="C165" i="44"/>
  <c r="C3" i="44"/>
  <c r="A35" i="46"/>
  <c r="A34" i="46"/>
  <c r="A33" i="46"/>
  <c r="A32" i="46"/>
  <c r="A31" i="46"/>
  <c r="A30" i="46"/>
  <c r="A29" i="46"/>
  <c r="A35" i="45"/>
  <c r="A34" i="45"/>
  <c r="A33" i="45"/>
  <c r="A32" i="45"/>
  <c r="A31" i="45"/>
  <c r="A30" i="45"/>
  <c r="A29" i="45"/>
  <c r="A22" i="46"/>
  <c r="A22" i="45"/>
  <c r="A22" i="40"/>
  <c r="D36" i="46"/>
  <c r="I244" i="44" s="1"/>
  <c r="D33" i="46"/>
  <c r="D31" i="46"/>
  <c r="D29" i="46"/>
  <c r="D28" i="46"/>
  <c r="I241" i="44" s="1"/>
  <c r="D26" i="46"/>
  <c r="I233" i="44" s="1"/>
  <c r="D36" i="45"/>
  <c r="H244" i="44" s="1"/>
  <c r="D33" i="45"/>
  <c r="D31" i="45"/>
  <c r="D29" i="45"/>
  <c r="D26" i="45"/>
  <c r="H233" i="44" s="1"/>
  <c r="A36" i="46"/>
  <c r="A26" i="46"/>
  <c r="A36" i="45"/>
  <c r="A28" i="45"/>
  <c r="A26" i="45"/>
  <c r="A37" i="45"/>
  <c r="F17" i="51"/>
  <c r="D34" i="45"/>
  <c r="D30" i="45"/>
  <c r="A72" i="46"/>
  <c r="A71" i="46"/>
  <c r="A70" i="46"/>
  <c r="A69" i="46"/>
  <c r="A68" i="46"/>
  <c r="A67" i="46"/>
  <c r="A66" i="46"/>
  <c r="A65" i="46"/>
  <c r="A64" i="46"/>
  <c r="A72" i="45"/>
  <c r="A71" i="45"/>
  <c r="A70" i="45"/>
  <c r="A69" i="45"/>
  <c r="A68" i="45"/>
  <c r="A67" i="45"/>
  <c r="A66" i="45"/>
  <c r="A65" i="45"/>
  <c r="A64" i="45"/>
  <c r="A46" i="46"/>
  <c r="A45" i="46"/>
  <c r="A44" i="46"/>
  <c r="A43" i="46"/>
  <c r="A42" i="46"/>
  <c r="A41" i="46"/>
  <c r="A40" i="46"/>
  <c r="A39" i="46"/>
  <c r="A38" i="46"/>
  <c r="A37" i="46"/>
  <c r="A46" i="45"/>
  <c r="A45" i="45"/>
  <c r="A44" i="45"/>
  <c r="A43" i="45"/>
  <c r="A42" i="45"/>
  <c r="A41" i="45"/>
  <c r="A40" i="45"/>
  <c r="A38" i="45"/>
  <c r="A69" i="40"/>
  <c r="A68" i="40"/>
  <c r="A73" i="40"/>
  <c r="A72" i="40"/>
  <c r="A71" i="40"/>
  <c r="A70" i="40"/>
  <c r="A67" i="40"/>
  <c r="A46" i="40"/>
  <c r="A45" i="40"/>
  <c r="A44" i="40"/>
  <c r="A43" i="40"/>
  <c r="A42" i="40"/>
  <c r="A41" i="40"/>
  <c r="A40" i="40"/>
  <c r="A38" i="40"/>
  <c r="A37" i="40"/>
  <c r="A36" i="40"/>
  <c r="A26" i="40"/>
  <c r="D39" i="40"/>
  <c r="D40" i="40"/>
  <c r="D72" i="46"/>
  <c r="D71" i="46"/>
  <c r="D70" i="46"/>
  <c r="D69" i="46"/>
  <c r="D68" i="46"/>
  <c r="I248" i="44" s="1"/>
  <c r="D67" i="46"/>
  <c r="I247" i="44" s="1"/>
  <c r="D66" i="46"/>
  <c r="I245" i="44" s="1"/>
  <c r="D65" i="46"/>
  <c r="D64" i="46"/>
  <c r="D63" i="46"/>
  <c r="D68" i="45"/>
  <c r="H248" i="44" s="1"/>
  <c r="D67" i="45"/>
  <c r="H247" i="44" s="1"/>
  <c r="D66" i="45"/>
  <c r="H245" i="44" s="1"/>
  <c r="D70" i="45"/>
  <c r="D69" i="45"/>
  <c r="D63" i="45"/>
  <c r="D64" i="45"/>
  <c r="D65" i="45"/>
  <c r="C60" i="45" s="1"/>
  <c r="B60" i="45" s="1"/>
  <c r="B5" i="45" s="1"/>
  <c r="H259" i="44" s="1"/>
  <c r="D71" i="45"/>
  <c r="D72" i="45"/>
  <c r="D43" i="46"/>
  <c r="I239" i="44" s="1"/>
  <c r="D42" i="46"/>
  <c r="I240" i="44" s="1"/>
  <c r="D41" i="46"/>
  <c r="I238" i="44" s="1"/>
  <c r="D40" i="46"/>
  <c r="I242" i="44" s="1"/>
  <c r="D39" i="46"/>
  <c r="I234" i="44" s="1"/>
  <c r="D38" i="46"/>
  <c r="I237" i="44" s="1"/>
  <c r="D37" i="46"/>
  <c r="I236" i="44" s="1"/>
  <c r="D43" i="45"/>
  <c r="H239" i="44" s="1"/>
  <c r="D42" i="45"/>
  <c r="H240" i="44" s="1"/>
  <c r="D41" i="45"/>
  <c r="D40" i="45"/>
  <c r="H242" i="44" s="1"/>
  <c r="D39" i="45"/>
  <c r="H234" i="44" s="1"/>
  <c r="D38" i="45"/>
  <c r="H237" i="44" s="1"/>
  <c r="D37" i="45"/>
  <c r="H236" i="44" s="1"/>
  <c r="D76" i="42"/>
  <c r="D77" i="42"/>
  <c r="D60" i="46"/>
  <c r="A53" i="46"/>
  <c r="A52" i="46"/>
  <c r="A51" i="46"/>
  <c r="A50" i="46"/>
  <c r="A49" i="46"/>
  <c r="D74" i="42"/>
  <c r="D73" i="42"/>
  <c r="D60" i="45"/>
  <c r="A53" i="45"/>
  <c r="A52" i="45"/>
  <c r="A51" i="45"/>
  <c r="A50" i="45"/>
  <c r="A49" i="45"/>
  <c r="A53" i="40"/>
  <c r="A52" i="40"/>
  <c r="A51" i="40"/>
  <c r="A50" i="40"/>
  <c r="A49" i="40"/>
  <c r="D69" i="40"/>
  <c r="D68" i="40"/>
  <c r="D70" i="40"/>
  <c r="C60" i="40" s="1"/>
  <c r="D46" i="40"/>
  <c r="D30" i="46"/>
  <c r="D32" i="46"/>
  <c r="D34" i="46"/>
  <c r="D32" i="45"/>
  <c r="H238" i="44"/>
  <c r="J255" i="44"/>
  <c r="D30" i="40"/>
  <c r="D34" i="40"/>
  <c r="D38" i="40"/>
  <c r="D37" i="40"/>
  <c r="D36" i="40"/>
  <c r="B18" i="40"/>
  <c r="B4" i="40" s="1"/>
  <c r="D60" i="40" l="1"/>
  <c r="B60" i="40" s="1"/>
  <c r="B5" i="40" s="1"/>
  <c r="B6" i="40" s="1"/>
  <c r="I201" i="44"/>
  <c r="G233" i="44"/>
  <c r="I183" i="44" s="1"/>
  <c r="B16" i="45"/>
  <c r="H246" i="44"/>
  <c r="J256" i="44"/>
  <c r="D49" i="52"/>
  <c r="E33" i="52"/>
  <c r="B16" i="40"/>
  <c r="D28" i="52"/>
  <c r="E28" i="52" s="1"/>
  <c r="E24" i="52"/>
  <c r="E23" i="52"/>
  <c r="Q56" i="51"/>
  <c r="Y56" i="51"/>
  <c r="AO56" i="51"/>
  <c r="BE56" i="51"/>
  <c r="BU56" i="51"/>
  <c r="CK56" i="51"/>
  <c r="DA56" i="51"/>
  <c r="DQ56" i="51"/>
  <c r="EG56" i="51"/>
  <c r="EW56" i="51"/>
  <c r="FM56" i="51"/>
  <c r="GC56" i="51"/>
  <c r="GS56" i="51"/>
  <c r="HI56" i="51"/>
  <c r="IO56" i="51"/>
  <c r="I56" i="51"/>
  <c r="AG56" i="51"/>
  <c r="AW56" i="51"/>
  <c r="BM56" i="51"/>
  <c r="CC56" i="51"/>
  <c r="CS56" i="51"/>
  <c r="DI56" i="51"/>
  <c r="DY56" i="51"/>
  <c r="EO56" i="51"/>
  <c r="FE56" i="51"/>
  <c r="FU56" i="51"/>
  <c r="GK56" i="51"/>
  <c r="HA56" i="51"/>
  <c r="HQ56" i="51"/>
  <c r="HY56" i="51"/>
  <c r="IG56" i="51"/>
  <c r="IW56" i="51"/>
  <c r="M56" i="51"/>
  <c r="U56" i="51"/>
  <c r="AC56" i="51"/>
  <c r="AK56" i="51"/>
  <c r="AS56" i="51"/>
  <c r="BA56" i="51"/>
  <c r="BI56" i="51"/>
  <c r="BQ56" i="51"/>
  <c r="BY56" i="51"/>
  <c r="CG56" i="51"/>
  <c r="CO56" i="51"/>
  <c r="CW56" i="51"/>
  <c r="DE56" i="51"/>
  <c r="DM56" i="51"/>
  <c r="DU56" i="51"/>
  <c r="EC56" i="51"/>
  <c r="EK56" i="51"/>
  <c r="ES56" i="51"/>
  <c r="FA56" i="51"/>
  <c r="FI56" i="51"/>
  <c r="FQ56" i="51"/>
  <c r="FY56" i="51"/>
  <c r="GG56" i="51"/>
  <c r="GO56" i="51"/>
  <c r="GW56" i="51"/>
  <c r="HE56" i="51"/>
  <c r="HM56" i="51"/>
  <c r="HU56" i="51"/>
  <c r="IC56" i="51"/>
  <c r="IK56" i="51"/>
  <c r="IS56" i="51"/>
  <c r="G240" i="44"/>
  <c r="I190" i="44" s="1"/>
  <c r="E25" i="51"/>
  <c r="D35" i="45"/>
  <c r="H252" i="44" s="1"/>
  <c r="D10" i="51"/>
  <c r="E10" i="51" s="1"/>
  <c r="F11" i="51"/>
  <c r="K75" i="51"/>
  <c r="S75" i="51"/>
  <c r="AI75" i="51"/>
  <c r="AQ75" i="51"/>
  <c r="AY75" i="51"/>
  <c r="BG75" i="51"/>
  <c r="BO75" i="51"/>
  <c r="CU75" i="51"/>
  <c r="DC75" i="51"/>
  <c r="G239" i="44"/>
  <c r="I189" i="44" s="1"/>
  <c r="G242" i="44"/>
  <c r="F13" i="51"/>
  <c r="G234" i="44"/>
  <c r="G238" i="44"/>
  <c r="I188" i="44" s="1"/>
  <c r="BK75" i="51"/>
  <c r="IM75" i="51"/>
  <c r="O75" i="51"/>
  <c r="AE75" i="51"/>
  <c r="BC75" i="51"/>
  <c r="DO75" i="51"/>
  <c r="FC75" i="51"/>
  <c r="GI75" i="51"/>
  <c r="GQ75" i="51"/>
  <c r="HG75" i="51"/>
  <c r="IE75" i="51"/>
  <c r="W75" i="51"/>
  <c r="AM75" i="51"/>
  <c r="AU75" i="51"/>
  <c r="CY75" i="51"/>
  <c r="G249" i="44"/>
  <c r="I199" i="44" s="1"/>
  <c r="D35" i="40"/>
  <c r="C12" i="40" s="1"/>
  <c r="HS75" i="51"/>
  <c r="FG75" i="51"/>
  <c r="FO75" i="51"/>
  <c r="FW75" i="51"/>
  <c r="GE75" i="51"/>
  <c r="GM75" i="51"/>
  <c r="GU75" i="51"/>
  <c r="HC75" i="51"/>
  <c r="HK75" i="51"/>
  <c r="IA75" i="51"/>
  <c r="II75" i="51"/>
  <c r="IQ75" i="51"/>
  <c r="IY75" i="51"/>
  <c r="EE75" i="51"/>
  <c r="IU75" i="51"/>
  <c r="BS75" i="51"/>
  <c r="CA75" i="51"/>
  <c r="CI75" i="51"/>
  <c r="DK75" i="51"/>
  <c r="EA75" i="51"/>
  <c r="EI75" i="51"/>
  <c r="EQ75" i="51"/>
  <c r="EY75" i="51"/>
  <c r="FK75" i="51"/>
  <c r="CE75" i="51"/>
  <c r="CM75" i="51"/>
  <c r="DG75" i="51"/>
  <c r="DW75" i="51"/>
  <c r="EM75" i="51"/>
  <c r="EU75" i="51"/>
  <c r="A21" i="40"/>
  <c r="A62" i="40"/>
  <c r="GY75" i="51"/>
  <c r="D39" i="51"/>
  <c r="DS75" i="51"/>
  <c r="GA75" i="51"/>
  <c r="HW75" i="51"/>
  <c r="AA75" i="51"/>
  <c r="BW75" i="51"/>
  <c r="CQ75" i="51"/>
  <c r="FS75" i="51"/>
  <c r="HO75" i="51"/>
  <c r="D12" i="45"/>
  <c r="A21" i="46"/>
  <c r="G232" i="44"/>
  <c r="C60" i="46"/>
  <c r="B60" i="46" s="1"/>
  <c r="B5" i="46" s="1"/>
  <c r="I259" i="44" s="1"/>
  <c r="I246" i="44"/>
  <c r="D35" i="46"/>
  <c r="I195" i="44"/>
  <c r="B16" i="46"/>
  <c r="I197" i="44"/>
  <c r="I198" i="44"/>
  <c r="A21" i="45"/>
  <c r="H232" i="44"/>
  <c r="B209" i="51"/>
  <c r="A62" i="46"/>
  <c r="D18" i="52" l="1"/>
  <c r="O56" i="49" s="1"/>
  <c r="D11" i="51"/>
  <c r="E11" i="51" s="1"/>
  <c r="D12" i="40"/>
  <c r="BW52" i="51"/>
  <c r="BV52" i="51"/>
  <c r="DS52" i="51"/>
  <c r="DR52" i="51"/>
  <c r="DG52" i="51"/>
  <c r="DF52" i="51"/>
  <c r="DK52" i="51"/>
  <c r="DJ52" i="51"/>
  <c r="HC52" i="51"/>
  <c r="HB52" i="51"/>
  <c r="CY52" i="51"/>
  <c r="CX52" i="51"/>
  <c r="BO52" i="51"/>
  <c r="BN52" i="51"/>
  <c r="AI52" i="51"/>
  <c r="AH52" i="51"/>
  <c r="CM52" i="51"/>
  <c r="CL52" i="51"/>
  <c r="EQ52" i="51"/>
  <c r="EP52" i="51"/>
  <c r="CI52" i="51"/>
  <c r="CH52" i="51"/>
  <c r="EE52" i="51"/>
  <c r="ED52" i="51"/>
  <c r="GU52" i="51"/>
  <c r="GT52" i="51"/>
  <c r="FO52" i="51"/>
  <c r="FN52" i="51"/>
  <c r="AU52" i="51"/>
  <c r="AT52" i="51"/>
  <c r="HG52" i="51"/>
  <c r="HF52" i="51"/>
  <c r="DO52" i="51"/>
  <c r="DN52" i="51"/>
  <c r="IM52" i="51"/>
  <c r="IL52" i="51"/>
  <c r="BG52" i="51"/>
  <c r="BF52" i="51"/>
  <c r="S52" i="51"/>
  <c r="R52" i="51"/>
  <c r="FS52" i="51"/>
  <c r="FR52" i="51"/>
  <c r="HW52" i="51"/>
  <c r="HV52" i="51"/>
  <c r="GY52" i="51"/>
  <c r="GX52" i="51"/>
  <c r="EM52" i="51"/>
  <c r="EL52" i="51"/>
  <c r="CE52" i="51"/>
  <c r="CD52" i="51"/>
  <c r="EI52" i="51"/>
  <c r="EH52" i="51"/>
  <c r="CA52" i="51"/>
  <c r="BZ52" i="51"/>
  <c r="IA52" i="51"/>
  <c r="HZ52" i="51"/>
  <c r="GM52" i="51"/>
  <c r="GL52" i="51"/>
  <c r="FG52" i="51"/>
  <c r="FF52" i="51"/>
  <c r="AM52" i="51"/>
  <c r="AL52" i="51"/>
  <c r="GQ52" i="51"/>
  <c r="GP52" i="51"/>
  <c r="BC52" i="51"/>
  <c r="BB52" i="51"/>
  <c r="BK52" i="51"/>
  <c r="BJ52" i="51"/>
  <c r="DC52" i="51"/>
  <c r="DB52" i="51"/>
  <c r="AY52" i="51"/>
  <c r="AX52" i="51"/>
  <c r="K52" i="51"/>
  <c r="J52" i="51"/>
  <c r="EY52" i="51"/>
  <c r="EX52" i="51"/>
  <c r="IU52" i="51"/>
  <c r="IT52" i="51"/>
  <c r="IQ52" i="51"/>
  <c r="IP52" i="51"/>
  <c r="FW52" i="51"/>
  <c r="FV52" i="51"/>
  <c r="IE52" i="51"/>
  <c r="ID52" i="51"/>
  <c r="FC52" i="51"/>
  <c r="FB52" i="51"/>
  <c r="O52" i="51"/>
  <c r="N52" i="51"/>
  <c r="HO52" i="51"/>
  <c r="HN52" i="51"/>
  <c r="AA52" i="51"/>
  <c r="Z52" i="51"/>
  <c r="EU52" i="51"/>
  <c r="ET52" i="51"/>
  <c r="II52" i="51"/>
  <c r="IH52" i="51"/>
  <c r="CQ52" i="51"/>
  <c r="CP52" i="51"/>
  <c r="GA52" i="51"/>
  <c r="FZ52" i="51"/>
  <c r="DW52" i="51"/>
  <c r="DV52" i="51"/>
  <c r="FK52" i="51"/>
  <c r="FJ52" i="51"/>
  <c r="EA52" i="51"/>
  <c r="DZ52" i="51"/>
  <c r="BS52" i="51"/>
  <c r="BR52" i="51"/>
  <c r="IY52" i="51"/>
  <c r="IX52" i="51"/>
  <c r="HK52" i="51"/>
  <c r="HJ52" i="51"/>
  <c r="GE52" i="51"/>
  <c r="GD52" i="51"/>
  <c r="HS52" i="51"/>
  <c r="HR52" i="51"/>
  <c r="W52" i="51"/>
  <c r="V52" i="51"/>
  <c r="GI52" i="51"/>
  <c r="GH52" i="51"/>
  <c r="AE52" i="51"/>
  <c r="AD52" i="51"/>
  <c r="CU52" i="51"/>
  <c r="CT52" i="51"/>
  <c r="AQ52" i="51"/>
  <c r="AP52" i="51"/>
  <c r="H253" i="44"/>
  <c r="H255" i="44" s="1"/>
  <c r="H235" i="44"/>
  <c r="H256" i="44" s="1"/>
  <c r="C12" i="45"/>
  <c r="B12" i="45" s="1"/>
  <c r="H254" i="44"/>
  <c r="H257" i="44" s="1"/>
  <c r="B12" i="40"/>
  <c r="B14" i="40" s="1"/>
  <c r="D12" i="46"/>
  <c r="C12" i="46"/>
  <c r="I235" i="44"/>
  <c r="I254" i="44"/>
  <c r="I257" i="44" s="1"/>
  <c r="I253" i="44"/>
  <c r="I255" i="44" s="1"/>
  <c r="I252" i="44"/>
  <c r="E18" i="52" l="1"/>
  <c r="D25" i="52"/>
  <c r="D43" i="52"/>
  <c r="AO52" i="51"/>
  <c r="AO54" i="51" s="1"/>
  <c r="AO58" i="51" s="1"/>
  <c r="AC52" i="51"/>
  <c r="AC54" i="51" s="1"/>
  <c r="AC58" i="51" s="1"/>
  <c r="U52" i="51"/>
  <c r="U54" i="51" s="1"/>
  <c r="U58" i="51" s="1"/>
  <c r="GC52" i="51"/>
  <c r="GC54" i="51" s="1"/>
  <c r="GC58" i="51" s="1"/>
  <c r="IW52" i="51"/>
  <c r="IW54" i="51" s="1"/>
  <c r="IW58" i="51" s="1"/>
  <c r="DY52" i="51"/>
  <c r="DY54" i="51" s="1"/>
  <c r="DY58" i="51" s="1"/>
  <c r="DU52" i="51"/>
  <c r="DU54" i="51" s="1"/>
  <c r="DU58" i="51" s="1"/>
  <c r="CO52" i="51"/>
  <c r="CO54" i="51" s="1"/>
  <c r="CO58" i="51" s="1"/>
  <c r="ES52" i="51"/>
  <c r="ES54" i="51" s="1"/>
  <c r="ES58" i="51" s="1"/>
  <c r="HM52" i="51"/>
  <c r="HM54" i="51" s="1"/>
  <c r="HM58" i="51" s="1"/>
  <c r="FA52" i="51"/>
  <c r="FA54" i="51" s="1"/>
  <c r="FA58" i="51" s="1"/>
  <c r="FU52" i="51"/>
  <c r="FU54" i="51" s="1"/>
  <c r="FU58" i="51" s="1"/>
  <c r="IS52" i="51"/>
  <c r="IS54" i="51" s="1"/>
  <c r="IS58" i="51" s="1"/>
  <c r="I52" i="51"/>
  <c r="I54" i="51" s="1"/>
  <c r="I58" i="51" s="1"/>
  <c r="DA52" i="51"/>
  <c r="DA54" i="51" s="1"/>
  <c r="DA58" i="51" s="1"/>
  <c r="BA52" i="51"/>
  <c r="BA54" i="51" s="1"/>
  <c r="BA58" i="51" s="1"/>
  <c r="AK52" i="51"/>
  <c r="AK54" i="51" s="1"/>
  <c r="AK58" i="51" s="1"/>
  <c r="GK52" i="51"/>
  <c r="GK54" i="51" s="1"/>
  <c r="GK58" i="51" s="1"/>
  <c r="BY52" i="51"/>
  <c r="BY54" i="51" s="1"/>
  <c r="BY58" i="51" s="1"/>
  <c r="CC52" i="51"/>
  <c r="CC54" i="51" s="1"/>
  <c r="CC58" i="51" s="1"/>
  <c r="GW52" i="51"/>
  <c r="GW54" i="51" s="1"/>
  <c r="GW58" i="51" s="1"/>
  <c r="FQ52" i="51"/>
  <c r="FQ54" i="51" s="1"/>
  <c r="FQ58" i="51" s="1"/>
  <c r="BE52" i="51"/>
  <c r="BE54" i="51" s="1"/>
  <c r="BE58" i="51" s="1"/>
  <c r="DM52" i="51"/>
  <c r="DM54" i="51" s="1"/>
  <c r="DM58" i="51" s="1"/>
  <c r="AS52" i="51"/>
  <c r="AS54" i="51" s="1"/>
  <c r="AS58" i="51" s="1"/>
  <c r="GS52" i="51"/>
  <c r="GS54" i="51" s="1"/>
  <c r="GS58" i="51" s="1"/>
  <c r="CG52" i="51"/>
  <c r="CG54" i="51" s="1"/>
  <c r="CG58" i="51" s="1"/>
  <c r="CK52" i="51"/>
  <c r="CK54" i="51" s="1"/>
  <c r="CK58" i="51" s="1"/>
  <c r="BM52" i="51"/>
  <c r="BM54" i="51" s="1"/>
  <c r="BM58" i="51" s="1"/>
  <c r="HA52" i="51"/>
  <c r="HA54" i="51" s="1"/>
  <c r="HA58" i="51" s="1"/>
  <c r="DE52" i="51"/>
  <c r="DE54" i="51" s="1"/>
  <c r="DE58" i="51" s="1"/>
  <c r="BU52" i="51"/>
  <c r="BU54" i="51" s="1"/>
  <c r="BU58" i="51" s="1"/>
  <c r="CS52" i="51"/>
  <c r="CS54" i="51" s="1"/>
  <c r="CS58" i="51" s="1"/>
  <c r="GG52" i="51"/>
  <c r="GG54" i="51" s="1"/>
  <c r="GG58" i="51" s="1"/>
  <c r="HQ52" i="51"/>
  <c r="HQ54" i="51" s="1"/>
  <c r="HQ58" i="51" s="1"/>
  <c r="HI52" i="51"/>
  <c r="HI54" i="51" s="1"/>
  <c r="HI58" i="51" s="1"/>
  <c r="BQ52" i="51"/>
  <c r="BQ54" i="51" s="1"/>
  <c r="BQ58" i="51" s="1"/>
  <c r="FI52" i="51"/>
  <c r="FI54" i="51" s="1"/>
  <c r="FI58" i="51" s="1"/>
  <c r="FY52" i="51"/>
  <c r="FY54" i="51" s="1"/>
  <c r="FY58" i="51" s="1"/>
  <c r="IG52" i="51"/>
  <c r="IG54" i="51" s="1"/>
  <c r="IG58" i="51" s="1"/>
  <c r="Y52" i="51"/>
  <c r="Y54" i="51" s="1"/>
  <c r="Y58" i="51" s="1"/>
  <c r="M52" i="51"/>
  <c r="M54" i="51" s="1"/>
  <c r="M58" i="51" s="1"/>
  <c r="IC52" i="51"/>
  <c r="IC54" i="51" s="1"/>
  <c r="IC58" i="51" s="1"/>
  <c r="IO52" i="51"/>
  <c r="IO54" i="51" s="1"/>
  <c r="IO58" i="51" s="1"/>
  <c r="EW52" i="51"/>
  <c r="EW54" i="51" s="1"/>
  <c r="EW58" i="51" s="1"/>
  <c r="AW52" i="51"/>
  <c r="AW54" i="51" s="1"/>
  <c r="AW58" i="51" s="1"/>
  <c r="BI52" i="51"/>
  <c r="BI54" i="51" s="1"/>
  <c r="BI58" i="51" s="1"/>
  <c r="GO52" i="51"/>
  <c r="GO54" i="51" s="1"/>
  <c r="GO58" i="51" s="1"/>
  <c r="FE52" i="51"/>
  <c r="FE54" i="51" s="1"/>
  <c r="FE58" i="51" s="1"/>
  <c r="HY52" i="51"/>
  <c r="HY54" i="51" s="1"/>
  <c r="HY58" i="51" s="1"/>
  <c r="EG52" i="51"/>
  <c r="EG54" i="51" s="1"/>
  <c r="EG58" i="51" s="1"/>
  <c r="EK52" i="51"/>
  <c r="EK54" i="51" s="1"/>
  <c r="EK58" i="51" s="1"/>
  <c r="HU52" i="51"/>
  <c r="HU54" i="51" s="1"/>
  <c r="HU58" i="51" s="1"/>
  <c r="Q52" i="51"/>
  <c r="Q54" i="51" s="1"/>
  <c r="Q58" i="51" s="1"/>
  <c r="IK52" i="51"/>
  <c r="IK54" i="51" s="1"/>
  <c r="IK58" i="51" s="1"/>
  <c r="HE52" i="51"/>
  <c r="HE54" i="51" s="1"/>
  <c r="HE58" i="51" s="1"/>
  <c r="FM52" i="51"/>
  <c r="FM54" i="51" s="1"/>
  <c r="FM58" i="51" s="1"/>
  <c r="EC52" i="51"/>
  <c r="EC54" i="51" s="1"/>
  <c r="EC58" i="51" s="1"/>
  <c r="EO52" i="51"/>
  <c r="EO54" i="51" s="1"/>
  <c r="EO58" i="51" s="1"/>
  <c r="AG52" i="51"/>
  <c r="AG54" i="51" s="1"/>
  <c r="AG58" i="51" s="1"/>
  <c r="CW52" i="51"/>
  <c r="CW54" i="51" s="1"/>
  <c r="CW58" i="51" s="1"/>
  <c r="DI52" i="51"/>
  <c r="DI54" i="51" s="1"/>
  <c r="DI58" i="51" s="1"/>
  <c r="DQ52" i="51"/>
  <c r="DQ54" i="51" s="1"/>
  <c r="DQ58" i="51" s="1"/>
  <c r="H243" i="44"/>
  <c r="B14" i="45"/>
  <c r="B18" i="45" s="1"/>
  <c r="B4" i="45" s="1"/>
  <c r="B12" i="46"/>
  <c r="I243" i="44" s="1"/>
  <c r="I256" i="44"/>
  <c r="E30" i="52" l="1"/>
  <c r="E29" i="52"/>
  <c r="D44" i="52"/>
  <c r="D45" i="52" s="1"/>
  <c r="B6" i="45"/>
  <c r="H258" i="44"/>
  <c r="B14" i="46"/>
  <c r="B18" i="46" s="1"/>
  <c r="B4" i="46" s="1"/>
  <c r="B6" i="46" s="1"/>
  <c r="D47" i="52" l="1"/>
  <c r="D51" i="52" s="1"/>
  <c r="O60" i="49"/>
  <c r="I258" i="44"/>
  <c r="D6" i="50" l="1"/>
  <c r="D9" i="50" s="1"/>
  <c r="G241" i="44"/>
  <c r="I191" i="44" l="1"/>
  <c r="D25" i="53" l="1"/>
  <c r="D27" i="53" s="1"/>
  <c r="D13" i="53"/>
  <c r="G246" i="44"/>
  <c r="I196" i="44" s="1"/>
  <c r="D55" i="52" l="1"/>
  <c r="D46" i="51"/>
  <c r="O159" i="48" s="1"/>
  <c r="G259" i="44" l="1"/>
  <c r="H97" i="44" s="1"/>
  <c r="F12" i="51" l="1"/>
  <c r="F14" i="51"/>
  <c r="F16" i="51"/>
  <c r="F18" i="51" l="1"/>
  <c r="G252" i="44" l="1"/>
  <c r="F21" i="51"/>
  <c r="G237" i="44" s="1"/>
  <c r="I187" i="44" s="1"/>
  <c r="E19" i="51"/>
  <c r="F19" i="51"/>
  <c r="G244" i="44" s="1"/>
  <c r="I194" i="44" s="1"/>
  <c r="E21" i="51"/>
  <c r="F20" i="51"/>
  <c r="E20" i="51"/>
  <c r="G261" i="44"/>
  <c r="D18" i="51"/>
  <c r="G235" i="44"/>
  <c r="G256" i="44" l="1"/>
  <c r="I185" i="44" s="1"/>
  <c r="E18" i="51"/>
  <c r="O57" i="48"/>
  <c r="D34" i="51"/>
  <c r="G236" i="44"/>
  <c r="I186" i="44" s="1"/>
  <c r="D33" i="51"/>
  <c r="G253" i="44"/>
  <c r="G255" i="44" s="1"/>
  <c r="I184" i="44" s="1"/>
  <c r="D35" i="51" l="1"/>
  <c r="G243" i="44" s="1"/>
  <c r="I193" i="44" s="1"/>
  <c r="G254" i="44"/>
  <c r="G257" i="44" s="1"/>
  <c r="I192" i="44" s="1"/>
  <c r="D37" i="51" l="1"/>
  <c r="D41" i="51" s="1"/>
  <c r="D45" i="51" s="1"/>
  <c r="D47" i="51" s="1"/>
  <c r="D5" i="50"/>
  <c r="D8" i="50" s="1"/>
  <c r="D54" i="52" l="1"/>
  <c r="O90" i="48"/>
  <c r="P163" i="49" l="1"/>
  <c r="O94" i="49"/>
  <c r="G258" i="44"/>
  <c r="H96" i="44" s="1"/>
  <c r="P94" i="49"/>
  <c r="D56" i="52"/>
</calcChain>
</file>

<file path=xl/sharedStrings.xml><?xml version="1.0" encoding="utf-8"?>
<sst xmlns="http://schemas.openxmlformats.org/spreadsheetml/2006/main" count="1617" uniqueCount="460">
  <si>
    <r>
      <t>E</t>
    </r>
    <r>
      <rPr>
        <vertAlign val="subscript"/>
        <sz val="12"/>
        <rFont val="Calibri"/>
        <family val="2"/>
      </rPr>
      <t>j</t>
    </r>
    <r>
      <rPr>
        <sz val="12"/>
        <rFont val="Calibri"/>
        <family val="2"/>
      </rPr>
      <t xml:space="preserve"> = [CH</t>
    </r>
    <r>
      <rPr>
        <vertAlign val="subscript"/>
        <sz val="12"/>
        <rFont val="Calibri"/>
        <family val="2"/>
      </rPr>
      <t>4</t>
    </r>
    <r>
      <rPr>
        <vertAlign val="superscript"/>
        <sz val="12"/>
        <rFont val="Calibri"/>
        <family val="2"/>
      </rPr>
      <t>*</t>
    </r>
    <r>
      <rPr>
        <sz val="12"/>
        <rFont val="Calibri"/>
        <family val="2"/>
      </rPr>
      <t xml:space="preserve"> - γ(Q</t>
    </r>
    <r>
      <rPr>
        <vertAlign val="subscript"/>
        <sz val="12"/>
        <rFont val="Calibri"/>
        <family val="2"/>
      </rPr>
      <t xml:space="preserve"> cap</t>
    </r>
    <r>
      <rPr>
        <sz val="12"/>
        <rFont val="Calibri"/>
        <family val="2"/>
      </rPr>
      <t xml:space="preserve"> + Q</t>
    </r>
    <r>
      <rPr>
        <vertAlign val="subscript"/>
        <sz val="12"/>
        <rFont val="Calibri"/>
        <family val="2"/>
      </rPr>
      <t>flared</t>
    </r>
    <r>
      <rPr>
        <sz val="12"/>
        <rFont val="Calibri"/>
        <family val="2"/>
      </rPr>
      <t xml:space="preserve"> + Q</t>
    </r>
    <r>
      <rPr>
        <vertAlign val="subscript"/>
        <sz val="12"/>
        <rFont val="Calibri"/>
        <family val="2"/>
      </rPr>
      <t>tr</t>
    </r>
    <r>
      <rPr>
        <sz val="12"/>
        <rFont val="Calibri"/>
        <family val="2"/>
      </rPr>
      <t>)] =</t>
    </r>
  </si>
  <si>
    <t>Total</t>
  </si>
  <si>
    <t>Wastewater</t>
  </si>
  <si>
    <t>Sludge</t>
  </si>
  <si>
    <t>Emissions released from wastewater handling (domestic and commercial)</t>
  </si>
  <si>
    <r>
      <t>(N</t>
    </r>
    <r>
      <rPr>
        <vertAlign val="subscript"/>
        <sz val="12"/>
        <rFont val="Calibri"/>
        <family val="2"/>
      </rPr>
      <t>2</t>
    </r>
    <r>
      <rPr>
        <sz val="12"/>
        <rFont val="Calibri"/>
        <family val="2"/>
      </rPr>
      <t>O released by the plant measured in tonnes CO</t>
    </r>
    <r>
      <rPr>
        <vertAlign val="subscript"/>
        <sz val="12"/>
        <rFont val="Calibri"/>
        <family val="2"/>
      </rPr>
      <t>2</t>
    </r>
    <r>
      <rPr>
        <sz val="12"/>
        <rFont val="Calibri"/>
        <family val="2"/>
      </rPr>
      <t>-e)</t>
    </r>
  </si>
  <si>
    <t>Plant only</t>
  </si>
  <si>
    <t>Discharge only</t>
  </si>
  <si>
    <r>
      <t>CH</t>
    </r>
    <r>
      <rPr>
        <vertAlign val="subscript"/>
        <sz val="12"/>
        <rFont val="Calibri"/>
        <family val="2"/>
      </rPr>
      <t>4gen</t>
    </r>
    <r>
      <rPr>
        <sz val="12"/>
        <rFont val="Calibri"/>
        <family val="2"/>
      </rPr>
      <t xml:space="preserve"> (CH</t>
    </r>
    <r>
      <rPr>
        <vertAlign val="subscript"/>
        <sz val="12"/>
        <rFont val="Calibri"/>
        <family val="2"/>
      </rPr>
      <t>4</t>
    </r>
    <r>
      <rPr>
        <sz val="12"/>
        <rFont val="Calibri"/>
        <family val="2"/>
      </rPr>
      <t xml:space="preserve"> generated by the plant, expressed as CO</t>
    </r>
    <r>
      <rPr>
        <vertAlign val="subscript"/>
        <sz val="12"/>
        <rFont val="Calibri"/>
        <family val="2"/>
      </rPr>
      <t>2</t>
    </r>
    <r>
      <rPr>
        <sz val="12"/>
        <rFont val="Calibri"/>
        <family val="2"/>
      </rPr>
      <t>-e tonnes)</t>
    </r>
  </si>
  <si>
    <t>CLICK HERE for NGER (Measurement) Determination 2008 as amended</t>
  </si>
  <si>
    <t>managed aerobic treatment: 0</t>
  </si>
  <si>
    <t>unmanaged aerobic treatment: 0.3</t>
  </si>
  <si>
    <t>shallow anaerobic lagoon (&lt;2 metres): 0.2</t>
  </si>
  <si>
    <t>deep anaerobic lagoon (&gt;2 metres): 0.8</t>
  </si>
  <si>
    <r>
      <t>CH</t>
    </r>
    <r>
      <rPr>
        <vertAlign val="subscript"/>
        <sz val="12"/>
        <rFont val="Calibri"/>
        <family val="2"/>
      </rPr>
      <t>4</t>
    </r>
    <r>
      <rPr>
        <vertAlign val="superscript"/>
        <sz val="12"/>
        <rFont val="Calibri"/>
        <family val="2"/>
      </rPr>
      <t>*</t>
    </r>
    <r>
      <rPr>
        <sz val="12"/>
        <rFont val="Calibri"/>
        <family val="2"/>
      </rPr>
      <t xml:space="preserve"> (CH</t>
    </r>
    <r>
      <rPr>
        <vertAlign val="subscript"/>
        <sz val="12"/>
        <rFont val="Calibri"/>
        <family val="2"/>
      </rPr>
      <t>4</t>
    </r>
    <r>
      <rPr>
        <sz val="12"/>
        <rFont val="Calibri"/>
        <family val="2"/>
      </rPr>
      <t xml:space="preserve"> in biogas released, CO</t>
    </r>
    <r>
      <rPr>
        <vertAlign val="subscript"/>
        <sz val="12"/>
        <rFont val="Calibri"/>
        <family val="2"/>
      </rPr>
      <t>2</t>
    </r>
    <r>
      <rPr>
        <sz val="12"/>
        <rFont val="Calibri"/>
        <family val="2"/>
      </rPr>
      <t>-e tonnes)</t>
    </r>
  </si>
  <si>
    <t>Select method (1 or 2 or 3) from drop-down list. See NGER (Measurement) Determination 2008 as amended Part 5.3, links are included in this spreadsheet.</t>
  </si>
  <si>
    <t>NGER (Measurement) Determination 2008 as amended Part 5.3 (methane)</t>
  </si>
  <si>
    <t>NGER (Measurement) Determination 2008 as amended Part 5.3 (nitrous oxide)</t>
  </si>
  <si>
    <r>
      <t>γ(Q</t>
    </r>
    <r>
      <rPr>
        <vertAlign val="subscript"/>
        <sz val="12"/>
        <rFont val="Calibri"/>
        <family val="2"/>
      </rPr>
      <t xml:space="preserve"> cap</t>
    </r>
    <r>
      <rPr>
        <sz val="12"/>
        <rFont val="Calibri"/>
        <family val="2"/>
      </rPr>
      <t xml:space="preserve"> + Q</t>
    </r>
    <r>
      <rPr>
        <vertAlign val="subscript"/>
        <sz val="12"/>
        <rFont val="Calibri"/>
        <family val="2"/>
      </rPr>
      <t>flared</t>
    </r>
    <r>
      <rPr>
        <sz val="12"/>
        <rFont val="Calibri"/>
        <family val="2"/>
      </rPr>
      <t xml:space="preserve"> + Q</t>
    </r>
    <r>
      <rPr>
        <vertAlign val="subscript"/>
        <sz val="12"/>
        <rFont val="Calibri"/>
        <family val="2"/>
      </rPr>
      <t>tr</t>
    </r>
    <r>
      <rPr>
        <sz val="12"/>
        <rFont val="Calibri"/>
        <family val="2"/>
      </rPr>
      <t>)</t>
    </r>
  </si>
  <si>
    <t>see Determination subsections 5.25 (2, 3)</t>
  </si>
  <si>
    <r>
      <t>emissions of methane (CH</t>
    </r>
    <r>
      <rPr>
        <vertAlign val="subscript"/>
        <sz val="12"/>
        <color indexed="8"/>
        <rFont val="Calibri"/>
        <family val="2"/>
      </rPr>
      <t>4</t>
    </r>
    <r>
      <rPr>
        <sz val="12"/>
        <color indexed="8"/>
        <rFont val="Calibri"/>
        <family val="2"/>
      </rPr>
      <t>) as tonnes CO</t>
    </r>
    <r>
      <rPr>
        <vertAlign val="subscript"/>
        <sz val="12"/>
        <color indexed="8"/>
        <rFont val="Calibri"/>
        <family val="2"/>
      </rPr>
      <t>2</t>
    </r>
    <r>
      <rPr>
        <sz val="12"/>
        <color indexed="8"/>
        <rFont val="Calibri"/>
        <family val="2"/>
      </rPr>
      <t>-e</t>
    </r>
  </si>
  <si>
    <r>
      <t>emissions of methane (CH</t>
    </r>
    <r>
      <rPr>
        <vertAlign val="subscript"/>
        <sz val="12"/>
        <color indexed="8"/>
        <rFont val="Calibri"/>
        <family val="2"/>
      </rPr>
      <t>4</t>
    </r>
    <r>
      <rPr>
        <sz val="12"/>
        <color indexed="8"/>
        <rFont val="Calibri"/>
        <family val="2"/>
      </rPr>
      <t>) in tonnes CO</t>
    </r>
    <r>
      <rPr>
        <vertAlign val="subscript"/>
        <sz val="12"/>
        <color indexed="8"/>
        <rFont val="Calibri"/>
        <family val="2"/>
      </rPr>
      <t>2</t>
    </r>
    <r>
      <rPr>
        <sz val="12"/>
        <color indexed="8"/>
        <rFont val="Calibri"/>
        <family val="2"/>
      </rPr>
      <t>-e</t>
    </r>
  </si>
  <si>
    <r>
      <t>emissions of nitrous oxide (N</t>
    </r>
    <r>
      <rPr>
        <vertAlign val="subscript"/>
        <sz val="12"/>
        <color indexed="8"/>
        <rFont val="Calibri"/>
        <family val="2"/>
      </rPr>
      <t>2</t>
    </r>
    <r>
      <rPr>
        <sz val="12"/>
        <color indexed="8"/>
        <rFont val="Calibri"/>
        <family val="2"/>
      </rPr>
      <t>O) in tonnes CO</t>
    </r>
    <r>
      <rPr>
        <vertAlign val="subscript"/>
        <sz val="12"/>
        <color indexed="8"/>
        <rFont val="Calibri"/>
        <family val="2"/>
      </rPr>
      <t>2</t>
    </r>
    <r>
      <rPr>
        <sz val="12"/>
        <color indexed="8"/>
        <rFont val="Calibri"/>
        <family val="2"/>
      </rPr>
      <t>-e</t>
    </r>
  </si>
  <si>
    <r>
      <t>total emissions in tonnes CO</t>
    </r>
    <r>
      <rPr>
        <vertAlign val="subscript"/>
        <sz val="12"/>
        <rFont val="Calibri"/>
        <family val="2"/>
      </rPr>
      <t>2</t>
    </r>
    <r>
      <rPr>
        <sz val="12"/>
        <rFont val="Calibri"/>
        <family val="2"/>
      </rPr>
      <t>-e</t>
    </r>
  </si>
  <si>
    <r>
      <t>methane (CH</t>
    </r>
    <r>
      <rPr>
        <vertAlign val="subscript"/>
        <sz val="12"/>
        <color indexed="8"/>
        <rFont val="Calibri"/>
        <family val="2"/>
      </rPr>
      <t>4</t>
    </r>
    <r>
      <rPr>
        <sz val="12"/>
        <color indexed="8"/>
        <rFont val="Calibri"/>
        <family val="2"/>
      </rPr>
      <t>) captured in tonnes CO</t>
    </r>
    <r>
      <rPr>
        <vertAlign val="subscript"/>
        <sz val="12"/>
        <color indexed="8"/>
        <rFont val="Calibri"/>
        <family val="2"/>
      </rPr>
      <t>2</t>
    </r>
    <r>
      <rPr>
        <sz val="12"/>
        <color indexed="8"/>
        <rFont val="Calibri"/>
        <family val="2"/>
      </rPr>
      <t>-e</t>
    </r>
  </si>
  <si>
    <t>https://www.oscar.gov.au/</t>
  </si>
  <si>
    <t>Screenshots with instructions</t>
  </si>
  <si>
    <t>Click on "Add Source/Activity Type"</t>
  </si>
  <si>
    <t>Select Parent Source.  Select Source.  Select Available Activity Type.  Click "OK".</t>
  </si>
  <si>
    <t>Click "Add Activity Data"</t>
  </si>
  <si>
    <t>OSCAR field number (see image below)</t>
  </si>
  <si>
    <t>REQUIRED ACTION</t>
  </si>
  <si>
    <r>
      <t xml:space="preserve">Enter the following figure </t>
    </r>
    <r>
      <rPr>
        <b/>
        <sz val="11"/>
        <color indexed="8"/>
        <rFont val="Calibri"/>
        <family val="2"/>
      </rPr>
      <t>---&gt;</t>
    </r>
  </si>
  <si>
    <r>
      <t>tonnes CO</t>
    </r>
    <r>
      <rPr>
        <vertAlign val="subscript"/>
        <sz val="11"/>
        <color indexed="8"/>
        <rFont val="Calibri"/>
        <family val="2"/>
      </rPr>
      <t>2</t>
    </r>
    <r>
      <rPr>
        <sz val="11"/>
        <color indexed="8"/>
        <rFont val="Calibri"/>
        <family val="2"/>
      </rPr>
      <t>-e</t>
    </r>
  </si>
  <si>
    <t>Ignore additional information.</t>
  </si>
  <si>
    <t>Click "Save", NOT "Calculate".  VERY IMPORTANT!</t>
  </si>
  <si>
    <t>Click "OK" if the following screen appears</t>
  </si>
  <si>
    <t>Click "Other Source Information"</t>
  </si>
  <si>
    <t>Usually left blank.  Select only if this emission source is incidental.  See NGER Regulations 2008 4.27 and NGER (Measurement) Determination 2008 Part 5.3</t>
  </si>
  <si>
    <t>If you encounter validation warnings, which can occur on more than one screen, (e.g. yellow triangle containing exclamation mark) but have followed the instructions, you can ignore all domestic wastewater warnings.  They will not prevent you from generating a report.</t>
  </si>
  <si>
    <t>How to use OSCAR to report domestic and commercial wastewater</t>
  </si>
  <si>
    <t>Plant 1</t>
  </si>
  <si>
    <t>Plant 2</t>
  </si>
  <si>
    <t>Plant 3</t>
  </si>
  <si>
    <t>anaerobic digester/reactor: 0.8</t>
  </si>
  <si>
    <r>
      <t>Note: chemical oxygen demand (COD) can be derived from biological oxygen demand (BOD), EXCEPT for COD</t>
    </r>
    <r>
      <rPr>
        <b/>
        <vertAlign val="subscript"/>
        <sz val="14"/>
        <color indexed="8"/>
        <rFont val="Calibri"/>
        <family val="2"/>
      </rPr>
      <t>w</t>
    </r>
    <r>
      <rPr>
        <b/>
        <sz val="14"/>
        <color indexed="8"/>
        <rFont val="Calibri"/>
        <family val="2"/>
      </rPr>
      <t xml:space="preserve"> under Method 1. </t>
    </r>
    <r>
      <rPr>
        <b/>
        <u/>
        <sz val="14"/>
        <color indexed="8"/>
        <rFont val="Calibri"/>
        <family val="2"/>
      </rPr>
      <t>COD = 2.6 × BOD</t>
    </r>
    <r>
      <rPr>
        <b/>
        <u/>
        <vertAlign val="subscript"/>
        <sz val="14"/>
        <color indexed="8"/>
        <rFont val="Calibri"/>
        <family val="2"/>
      </rPr>
      <t>5</t>
    </r>
    <r>
      <rPr>
        <b/>
        <u/>
        <sz val="14"/>
        <color indexed="8"/>
        <rFont val="Calibri"/>
        <family val="2"/>
      </rPr>
      <t>.</t>
    </r>
  </si>
  <si>
    <t>This file (workbook) should only include plants for a single facility. For each separate facility use a separate file (workbook).</t>
  </si>
  <si>
    <t>AFTER data has been inputted for all plants, each in a separate worksheet, use "OSCAR D&amp;C wastewater" worksheet to input combined plant data into OSCAR.</t>
  </si>
  <si>
    <t>D&amp;C plant 4</t>
  </si>
  <si>
    <t>COD in wastewater treated (CODw-CODsl-CODeff)</t>
  </si>
  <si>
    <t>CODsl (tonnes COD sludge removed)</t>
  </si>
  <si>
    <t>COD in sludge treated (CODsl-CODtrl-CODtro)</t>
  </si>
  <si>
    <t>Complete worksheets D&amp;C plant 1-4 according to the number of plants at a single facility e.g. if you only have 1 plant at the facility then only fill in D&amp;C plant 1.</t>
  </si>
  <si>
    <t>Login to OSCAR.</t>
  </si>
  <si>
    <t>If necessary, use OSCAR guidance material to set up your entity structure and facilities.  The following instructions should be applied after setting up a facility in OSCAR.</t>
  </si>
  <si>
    <t>Data for individual plants at a single facility are collated below for information only. Do not input them into OSCAR. Relevant data are combined in column H (above) for OSCAR input.</t>
  </si>
  <si>
    <t>Select Method 1, 2, or 3, as appropriate.</t>
  </si>
  <si>
    <r>
      <t>FOLLOW, IN EXACTLY THE SAME ORDER,</t>
    </r>
    <r>
      <rPr>
        <sz val="11"/>
        <color indexed="8"/>
        <rFont val="Calibri"/>
        <family val="2"/>
      </rPr>
      <t xml:space="preserve"> procedures in this worksheet for OSCAR reporting.  The screenshots were produced in the OSCAR test module and slightly differ (e.g. screen banner colours) in appearance to the OSCAR reporting module reporters use.</t>
    </r>
  </si>
  <si>
    <t>The population served by wastewater treatment plant</t>
  </si>
  <si>
    <t>The fraction of COD in wastewater anaerobically treated</t>
  </si>
  <si>
    <t>Parameter notation (from D&amp;C plant sheet/s)</t>
  </si>
  <si>
    <t>=P</t>
  </si>
  <si>
    <t>=CODsl/CODw</t>
  </si>
  <si>
    <t>=CODtrl</t>
  </si>
  <si>
    <t>=CODtro</t>
  </si>
  <si>
    <t>=Qcap*0.0006784*21</t>
  </si>
  <si>
    <t>=Qtr*0.0006784*21</t>
  </si>
  <si>
    <t>=Qflared*0.0006784*21</t>
  </si>
  <si>
    <t>=CODw</t>
  </si>
  <si>
    <t>=CH4gen</t>
  </si>
  <si>
    <t>=CODeff</t>
  </si>
  <si>
    <t>=Ntrl</t>
  </si>
  <si>
    <t>=Nin</t>
  </si>
  <si>
    <t>=Ntro</t>
  </si>
  <si>
    <t>Populate OSCAR fields with values in column I after filling in worksheets D&amp;C plant 1-4 as required. You can use copy/paste. The values are combined for all plants at the facility i.e. quantities are summed and factors are averaged by weight of relevant quantities.</t>
  </si>
  <si>
    <t>Populate OSCAR fields with values in column I after filling in worksheet D&amp;C plant 1. You can use copy/paste.</t>
  </si>
  <si>
    <t>The fraction of COD removed as sludge</t>
  </si>
  <si>
    <t>The tonnes of COD measured entering treatment site</t>
  </si>
  <si>
    <t>The tonnes of nitrogen in influent entering plant</t>
  </si>
  <si>
    <t>The tonnes of nitrogen in influent leaving the plant</t>
  </si>
  <si>
    <t>Reporting year (e.g. for reporting year 2010/11, input "2011")</t>
  </si>
  <si>
    <t/>
  </si>
  <si>
    <t>Please delete</t>
  </si>
  <si>
    <t>***Rows for multiple plants (below) must be hidden if the calculator is published to accommodate a single plant only.</t>
  </si>
  <si>
    <t>FAQ</t>
  </si>
  <si>
    <r>
      <t>E</t>
    </r>
    <r>
      <rPr>
        <vertAlign val="subscript"/>
        <sz val="12"/>
        <rFont val="Calibri"/>
        <family val="2"/>
      </rPr>
      <t>j</t>
    </r>
    <r>
      <rPr>
        <sz val="12"/>
        <rFont val="Calibri"/>
        <family val="2"/>
      </rPr>
      <t xml:space="preserve"> = (N</t>
    </r>
    <r>
      <rPr>
        <vertAlign val="subscript"/>
        <sz val="12"/>
        <rFont val="Calibri"/>
        <family val="2"/>
      </rPr>
      <t>in</t>
    </r>
    <r>
      <rPr>
        <sz val="12"/>
        <rFont val="Calibri"/>
        <family val="2"/>
      </rPr>
      <t xml:space="preserve"> - N</t>
    </r>
    <r>
      <rPr>
        <vertAlign val="subscript"/>
        <sz val="12"/>
        <rFont val="Calibri"/>
        <family val="2"/>
      </rPr>
      <t>trl</t>
    </r>
    <r>
      <rPr>
        <sz val="12"/>
        <rFont val="Calibri"/>
        <family val="2"/>
      </rPr>
      <t xml:space="preserve"> - N</t>
    </r>
    <r>
      <rPr>
        <vertAlign val="subscript"/>
        <sz val="12"/>
        <rFont val="Calibri"/>
        <family val="2"/>
      </rPr>
      <t>tro</t>
    </r>
    <r>
      <rPr>
        <sz val="12"/>
        <rFont val="Calibri"/>
        <family val="2"/>
      </rPr>
      <t xml:space="preserve"> - N</t>
    </r>
    <r>
      <rPr>
        <vertAlign val="subscript"/>
        <sz val="12"/>
        <rFont val="Calibri"/>
        <family val="2"/>
      </rPr>
      <t>outdisij</t>
    </r>
    <r>
      <rPr>
        <sz val="12"/>
        <rFont val="Calibri"/>
        <family val="2"/>
      </rPr>
      <t>) x EF</t>
    </r>
    <r>
      <rPr>
        <vertAlign val="subscript"/>
        <sz val="12"/>
        <rFont val="Calibri"/>
        <family val="2"/>
      </rPr>
      <t>secij</t>
    </r>
    <r>
      <rPr>
        <sz val="12"/>
        <rFont val="Calibri"/>
        <family val="2"/>
      </rPr>
      <t xml:space="preserve"> + N</t>
    </r>
    <r>
      <rPr>
        <vertAlign val="subscript"/>
        <sz val="12"/>
        <rFont val="Calibri"/>
        <family val="2"/>
      </rPr>
      <t>outdisij</t>
    </r>
    <r>
      <rPr>
        <sz val="12"/>
        <rFont val="Calibri"/>
        <family val="2"/>
      </rPr>
      <t xml:space="preserve"> x EF</t>
    </r>
    <r>
      <rPr>
        <vertAlign val="subscript"/>
        <sz val="12"/>
        <rFont val="Calibri"/>
        <family val="2"/>
      </rPr>
      <t>disij</t>
    </r>
    <r>
      <rPr>
        <sz val="12"/>
        <rFont val="Calibri"/>
        <family val="2"/>
      </rPr>
      <t xml:space="preserve"> =</t>
    </r>
  </si>
  <si>
    <r>
      <t>CH</t>
    </r>
    <r>
      <rPr>
        <vertAlign val="subscript"/>
        <sz val="12"/>
        <rFont val="Calibri"/>
        <family val="2"/>
      </rPr>
      <t>4gen</t>
    </r>
    <r>
      <rPr>
        <sz val="12"/>
        <rFont val="Calibri"/>
        <family val="2"/>
      </rPr>
      <t xml:space="preserve"> = [(COD</t>
    </r>
    <r>
      <rPr>
        <vertAlign val="subscript"/>
        <sz val="12"/>
        <rFont val="Calibri"/>
        <family val="2"/>
      </rPr>
      <t>wi</t>
    </r>
    <r>
      <rPr>
        <sz val="12"/>
        <rFont val="Calibri"/>
        <family val="2"/>
      </rPr>
      <t xml:space="preserve"> – COD</t>
    </r>
    <r>
      <rPr>
        <vertAlign val="subscript"/>
        <sz val="12"/>
        <rFont val="Calibri"/>
        <family val="2"/>
      </rPr>
      <t>sl</t>
    </r>
    <r>
      <rPr>
        <sz val="12"/>
        <rFont val="Calibri"/>
        <family val="2"/>
      </rPr>
      <t xml:space="preserve"> - COD</t>
    </r>
    <r>
      <rPr>
        <vertAlign val="subscript"/>
        <sz val="12"/>
        <rFont val="Calibri"/>
        <family val="2"/>
      </rPr>
      <t>eff</t>
    </r>
    <r>
      <rPr>
        <sz val="12"/>
        <rFont val="Calibri"/>
        <family val="2"/>
      </rPr>
      <t>) x MCF</t>
    </r>
    <r>
      <rPr>
        <vertAlign val="subscript"/>
        <sz val="12"/>
        <rFont val="Calibri"/>
        <family val="2"/>
      </rPr>
      <t>ww</t>
    </r>
    <r>
      <rPr>
        <sz val="12"/>
        <rFont val="Calibri"/>
        <family val="2"/>
      </rPr>
      <t xml:space="preserve"> x EF</t>
    </r>
    <r>
      <rPr>
        <vertAlign val="subscript"/>
        <sz val="12"/>
        <rFont val="Calibri"/>
        <family val="2"/>
      </rPr>
      <t>wij</t>
    </r>
    <r>
      <rPr>
        <sz val="12"/>
        <rFont val="Calibri"/>
        <family val="2"/>
      </rPr>
      <t>]
 + [(COD</t>
    </r>
    <r>
      <rPr>
        <vertAlign val="subscript"/>
        <sz val="12"/>
        <rFont val="Calibri"/>
        <family val="2"/>
      </rPr>
      <t>sl</t>
    </r>
    <r>
      <rPr>
        <sz val="12"/>
        <rFont val="Calibri"/>
        <family val="2"/>
      </rPr>
      <t xml:space="preserve"> - COD</t>
    </r>
    <r>
      <rPr>
        <vertAlign val="subscript"/>
        <sz val="12"/>
        <rFont val="Calibri"/>
        <family val="2"/>
      </rPr>
      <t>trl</t>
    </r>
    <r>
      <rPr>
        <sz val="12"/>
        <rFont val="Calibri"/>
        <family val="2"/>
      </rPr>
      <t xml:space="preserve"> - COD</t>
    </r>
    <r>
      <rPr>
        <vertAlign val="subscript"/>
        <sz val="12"/>
        <rFont val="Calibri"/>
        <family val="2"/>
      </rPr>
      <t>tro</t>
    </r>
    <r>
      <rPr>
        <sz val="12"/>
        <rFont val="Calibri"/>
        <family val="2"/>
      </rPr>
      <t>) x MCF</t>
    </r>
    <r>
      <rPr>
        <vertAlign val="subscript"/>
        <sz val="12"/>
        <rFont val="Calibri"/>
        <family val="2"/>
      </rPr>
      <t>sl</t>
    </r>
    <r>
      <rPr>
        <sz val="12"/>
        <rFont val="Calibri"/>
        <family val="2"/>
      </rPr>
      <t xml:space="preserve"> x EF</t>
    </r>
    <r>
      <rPr>
        <vertAlign val="subscript"/>
        <sz val="12"/>
        <rFont val="Calibri"/>
        <family val="2"/>
      </rPr>
      <t>slij</t>
    </r>
    <r>
      <rPr>
        <sz val="12"/>
        <rFont val="Calibri"/>
        <family val="2"/>
      </rPr>
      <t>] =</t>
    </r>
  </si>
  <si>
    <r>
      <t>CH</t>
    </r>
    <r>
      <rPr>
        <vertAlign val="subscript"/>
        <sz val="12"/>
        <rFont val="Calibri"/>
        <family val="2"/>
      </rPr>
      <t>4gen</t>
    </r>
    <r>
      <rPr>
        <sz val="12"/>
        <rFont val="Calibri"/>
        <family val="2"/>
      </rPr>
      <t xml:space="preserve"> = [(COD</t>
    </r>
    <r>
      <rPr>
        <vertAlign val="subscript"/>
        <sz val="12"/>
        <rFont val="Calibri"/>
        <family val="2"/>
      </rPr>
      <t>w</t>
    </r>
    <r>
      <rPr>
        <sz val="12"/>
        <rFont val="Calibri"/>
        <family val="2"/>
      </rPr>
      <t xml:space="preserve"> – COD</t>
    </r>
    <r>
      <rPr>
        <vertAlign val="subscript"/>
        <sz val="12"/>
        <rFont val="Calibri"/>
        <family val="2"/>
      </rPr>
      <t>sl</t>
    </r>
    <r>
      <rPr>
        <sz val="12"/>
        <rFont val="Calibri"/>
        <family val="2"/>
      </rPr>
      <t xml:space="preserve"> - COD</t>
    </r>
    <r>
      <rPr>
        <vertAlign val="subscript"/>
        <sz val="12"/>
        <rFont val="Calibri"/>
        <family val="2"/>
      </rPr>
      <t>eff</t>
    </r>
    <r>
      <rPr>
        <sz val="12"/>
        <rFont val="Calibri"/>
        <family val="2"/>
      </rPr>
      <t>) x MCF</t>
    </r>
    <r>
      <rPr>
        <vertAlign val="subscript"/>
        <sz val="12"/>
        <rFont val="Calibri"/>
        <family val="2"/>
      </rPr>
      <t>ww</t>
    </r>
    <r>
      <rPr>
        <sz val="12"/>
        <rFont val="Calibri"/>
        <family val="2"/>
      </rPr>
      <t xml:space="preserve"> x EF</t>
    </r>
    <r>
      <rPr>
        <vertAlign val="subscript"/>
        <sz val="12"/>
        <rFont val="Calibri"/>
        <family val="2"/>
      </rPr>
      <t>wij</t>
    </r>
    <r>
      <rPr>
        <sz val="12"/>
        <rFont val="Calibri"/>
        <family val="2"/>
      </rPr>
      <t>]
 + [(COD</t>
    </r>
    <r>
      <rPr>
        <vertAlign val="subscript"/>
        <sz val="12"/>
        <rFont val="Calibri"/>
        <family val="2"/>
      </rPr>
      <t>sl</t>
    </r>
    <r>
      <rPr>
        <sz val="12"/>
        <rFont val="Calibri"/>
        <family val="2"/>
      </rPr>
      <t xml:space="preserve"> - COD</t>
    </r>
    <r>
      <rPr>
        <vertAlign val="subscript"/>
        <sz val="12"/>
        <rFont val="Calibri"/>
        <family val="2"/>
      </rPr>
      <t>trl</t>
    </r>
    <r>
      <rPr>
        <sz val="12"/>
        <rFont val="Calibri"/>
        <family val="2"/>
      </rPr>
      <t xml:space="preserve"> - COD</t>
    </r>
    <r>
      <rPr>
        <vertAlign val="subscript"/>
        <sz val="12"/>
        <rFont val="Calibri"/>
        <family val="2"/>
      </rPr>
      <t>tro</t>
    </r>
    <r>
      <rPr>
        <sz val="12"/>
        <rFont val="Calibri"/>
        <family val="2"/>
      </rPr>
      <t>) x MCF</t>
    </r>
    <r>
      <rPr>
        <vertAlign val="subscript"/>
        <sz val="12"/>
        <rFont val="Calibri"/>
        <family val="2"/>
      </rPr>
      <t>sl</t>
    </r>
    <r>
      <rPr>
        <sz val="12"/>
        <rFont val="Calibri"/>
        <family val="2"/>
      </rPr>
      <t xml:space="preserve"> x EF</t>
    </r>
    <r>
      <rPr>
        <vertAlign val="subscript"/>
        <sz val="12"/>
        <rFont val="Calibri"/>
        <family val="2"/>
      </rPr>
      <t>slij</t>
    </r>
    <r>
      <rPr>
        <sz val="12"/>
        <rFont val="Calibri"/>
        <family val="2"/>
      </rPr>
      <t>] =</t>
    </r>
  </si>
  <si>
    <r>
      <t>The following IPCC default MCF</t>
    </r>
    <r>
      <rPr>
        <vertAlign val="subscript"/>
        <sz val="12"/>
        <color indexed="8"/>
        <rFont val="Calibri"/>
        <family val="2"/>
      </rPr>
      <t>ww</t>
    </r>
    <r>
      <rPr>
        <sz val="12"/>
        <color indexed="8"/>
        <rFont val="Calibri"/>
        <family val="2"/>
      </rPr>
      <t>/MCF</t>
    </r>
    <r>
      <rPr>
        <vertAlign val="subscript"/>
        <sz val="12"/>
        <color indexed="8"/>
        <rFont val="Calibri"/>
        <family val="2"/>
      </rPr>
      <t>sl</t>
    </r>
    <r>
      <rPr>
        <sz val="12"/>
        <color indexed="8"/>
        <rFont val="Calibri"/>
        <family val="2"/>
      </rPr>
      <t xml:space="preserve"> fractions for various types of treatment are optional:</t>
    </r>
  </si>
  <si>
    <r>
      <t>The following IPCC default MCF</t>
    </r>
    <r>
      <rPr>
        <vertAlign val="subscript"/>
        <sz val="12"/>
        <color indexed="8"/>
        <rFont val="Calibri"/>
        <family val="2"/>
      </rPr>
      <t>ww</t>
    </r>
    <r>
      <rPr>
        <sz val="12"/>
        <color indexed="8"/>
        <rFont val="Calibri"/>
        <family val="2"/>
      </rPr>
      <t>/MCF</t>
    </r>
    <r>
      <rPr>
        <vertAlign val="subscript"/>
        <sz val="12"/>
        <color indexed="8"/>
        <rFont val="Calibri"/>
        <family val="2"/>
      </rPr>
      <t>sl</t>
    </r>
    <r>
      <rPr>
        <sz val="12"/>
        <color indexed="8"/>
        <rFont val="Calibri"/>
        <family val="2"/>
      </rPr>
      <t>fractions for various types of treatment are optional:</t>
    </r>
  </si>
  <si>
    <t>Enclosed waters</t>
  </si>
  <si>
    <r>
      <t>The tonnes of methane (CO</t>
    </r>
    <r>
      <rPr>
        <vertAlign val="subscript"/>
        <sz val="11"/>
        <color indexed="8"/>
        <rFont val="Calibri"/>
        <family val="2"/>
      </rPr>
      <t>2</t>
    </r>
    <r>
      <rPr>
        <sz val="11"/>
        <color indexed="8"/>
        <rFont val="Calibri"/>
        <family val="2"/>
      </rPr>
      <t>-e) captured for production of electricity on site</t>
    </r>
  </si>
  <si>
    <r>
      <t>The tonnes of methane (CO</t>
    </r>
    <r>
      <rPr>
        <vertAlign val="subscript"/>
        <sz val="11"/>
        <color indexed="8"/>
        <rFont val="Calibri"/>
        <family val="2"/>
      </rPr>
      <t>2</t>
    </r>
    <r>
      <rPr>
        <sz val="11"/>
        <color indexed="8"/>
        <rFont val="Calibri"/>
        <family val="2"/>
      </rPr>
      <t>-e) flared</t>
    </r>
  </si>
  <si>
    <r>
      <t>The tonnes of methane (CO</t>
    </r>
    <r>
      <rPr>
        <vertAlign val="subscript"/>
        <sz val="11"/>
        <color indexed="8"/>
        <rFont val="Calibri"/>
        <family val="2"/>
      </rPr>
      <t>2</t>
    </r>
    <r>
      <rPr>
        <sz val="11"/>
        <color indexed="8"/>
        <rFont val="Calibri"/>
        <family val="2"/>
      </rPr>
      <t>-e) generated from the decomposition of COD</t>
    </r>
  </si>
  <si>
    <t>The fraction of COD in sludge anaerobically treated on site</t>
  </si>
  <si>
    <t>The tonnes of COD in sludge transferred off site and disposed at landfill</t>
  </si>
  <si>
    <t>The tonnes of COD in sludge transferred off site and disposed at a site other than landfill</t>
  </si>
  <si>
    <r>
      <t>The tonnes of methane (CO</t>
    </r>
    <r>
      <rPr>
        <vertAlign val="subscript"/>
        <sz val="11"/>
        <color indexed="8"/>
        <rFont val="Calibri"/>
        <family val="2"/>
      </rPr>
      <t>2</t>
    </r>
    <r>
      <rPr>
        <sz val="11"/>
        <color indexed="8"/>
        <rFont val="Calibri"/>
        <family val="2"/>
      </rPr>
      <t>-e) captured and transferred off site</t>
    </r>
  </si>
  <si>
    <t>The tonnes of COD in effluent leaving the site</t>
  </si>
  <si>
    <t>The tonnes of nitrogen in sludge transferred out of the plant and disposed of at landfill</t>
  </si>
  <si>
    <t>The tonnes of nitrogen in sludge transferred out of the plant and disposed of at a site other than landfill</t>
  </si>
  <si>
    <t>=Noutdisij</t>
  </si>
  <si>
    <t>The tonnes of nitrogen in effluent leaving the plant into enclosed waters</t>
  </si>
  <si>
    <t>The tonnes of nitrogen in effluent leaving the plant into estuarine waters</t>
  </si>
  <si>
    <t>The tonnes of nitrogen in effluent leaving the plant into open coastal waters</t>
  </si>
  <si>
    <t>Open coastal waters</t>
  </si>
  <si>
    <t>Range Name</t>
  </si>
  <si>
    <t>Messages</t>
  </si>
  <si>
    <t>Cell</t>
  </si>
  <si>
    <t>Comment</t>
  </si>
  <si>
    <t>check if ok for plant 2,3…?</t>
  </si>
  <si>
    <t>Plant 4</t>
  </si>
  <si>
    <t>Colour Key</t>
  </si>
  <si>
    <t>Value</t>
  </si>
  <si>
    <t>Formula</t>
  </si>
  <si>
    <t>Value relating to adjoining formula</t>
  </si>
  <si>
    <t>Range</t>
  </si>
  <si>
    <t>Not used</t>
  </si>
  <si>
    <t>Description</t>
  </si>
  <si>
    <t>Sheet Names</t>
  </si>
  <si>
    <t>Used for single value dropdown</t>
  </si>
  <si>
    <t>Vlookup</t>
  </si>
  <si>
    <t>Group</t>
  </si>
  <si>
    <t>Estuarine waters</t>
  </si>
  <si>
    <t>outdisijEnv</t>
  </si>
  <si>
    <t>Discharge Environment</t>
  </si>
  <si>
    <t>Factors</t>
  </si>
  <si>
    <t>Efdisij Range used for dynamic range dropdown</t>
  </si>
  <si>
    <t>base year</t>
  </si>
  <si>
    <t>differences from base year</t>
  </si>
  <si>
    <t>Parameter titles</t>
  </si>
  <si>
    <t>InpReq</t>
  </si>
  <si>
    <t>PlseDel</t>
  </si>
  <si>
    <t>Range name used to make references in formulas clearer</t>
  </si>
  <si>
    <t>-</t>
  </si>
  <si>
    <t>if green same as base year, if orange different title applies</t>
  </si>
  <si>
    <t>&lt;2011</t>
  </si>
  <si>
    <t>1st col outdisijEnv range used for dynamic range dropdown</t>
  </si>
  <si>
    <t>outdisijEnv range in this col used for dynamic range dropdown</t>
  </si>
  <si>
    <t>3 columns used for vlookup</t>
  </si>
  <si>
    <t>Select from drop-down list</t>
  </si>
  <si>
    <r>
      <t>#NA For EF</t>
    </r>
    <r>
      <rPr>
        <vertAlign val="subscript"/>
        <sz val="10"/>
        <color indexed="10"/>
        <rFont val="Calibri"/>
        <family val="2"/>
      </rPr>
      <t>disij</t>
    </r>
    <r>
      <rPr>
        <sz val="10"/>
        <color indexed="10"/>
        <rFont val="Calibri"/>
        <family val="2"/>
      </rPr>
      <t xml:space="preserve"> please first enter Discharge environment</t>
    </r>
  </si>
  <si>
    <t>3 columns used for vlookup, this row for error condition</t>
  </si>
  <si>
    <t>Nitrous oxide</t>
  </si>
  <si>
    <r>
      <t>E</t>
    </r>
    <r>
      <rPr>
        <vertAlign val="subscript"/>
        <sz val="12"/>
        <rFont val="Calibri"/>
        <family val="2"/>
      </rPr>
      <t>j</t>
    </r>
    <r>
      <rPr>
        <sz val="12"/>
        <rFont val="Calibri"/>
        <family val="2"/>
      </rPr>
      <t xml:space="preserve"> = [CH</t>
    </r>
    <r>
      <rPr>
        <vertAlign val="subscript"/>
        <sz val="12"/>
        <rFont val="Calibri"/>
        <family val="2"/>
      </rPr>
      <t>4</t>
    </r>
    <r>
      <rPr>
        <vertAlign val="superscript"/>
        <sz val="12"/>
        <rFont val="Calibri"/>
        <family val="2"/>
      </rPr>
      <t>*</t>
    </r>
    <r>
      <rPr>
        <sz val="12"/>
        <rFont val="Calibri"/>
        <family val="2"/>
      </rPr>
      <t xml:space="preserve"> - γ(Q</t>
    </r>
    <r>
      <rPr>
        <vertAlign val="subscript"/>
        <sz val="12"/>
        <rFont val="Calibri"/>
        <family val="2"/>
      </rPr>
      <t xml:space="preserve"> cap</t>
    </r>
    <r>
      <rPr>
        <sz val="12"/>
        <rFont val="Calibri"/>
        <family val="2"/>
      </rPr>
      <t xml:space="preserve"> + Q</t>
    </r>
    <r>
      <rPr>
        <vertAlign val="subscript"/>
        <sz val="12"/>
        <rFont val="Calibri"/>
        <family val="2"/>
      </rPr>
      <t>flared</t>
    </r>
    <r>
      <rPr>
        <sz val="12"/>
        <rFont val="Calibri"/>
        <family val="2"/>
      </rPr>
      <t xml:space="preserve"> + Q</t>
    </r>
    <r>
      <rPr>
        <vertAlign val="subscript"/>
        <sz val="12"/>
        <rFont val="Calibri"/>
        <family val="2"/>
      </rPr>
      <t>tr</t>
    </r>
    <r>
      <rPr>
        <sz val="12"/>
        <rFont val="Calibri"/>
        <family val="2"/>
      </rPr>
      <t>)] =</t>
    </r>
  </si>
  <si>
    <r>
      <t>CH</t>
    </r>
    <r>
      <rPr>
        <vertAlign val="subscript"/>
        <sz val="12"/>
        <rFont val="Calibri"/>
        <family val="2"/>
      </rPr>
      <t>4</t>
    </r>
    <r>
      <rPr>
        <vertAlign val="superscript"/>
        <sz val="12"/>
        <rFont val="Calibri"/>
        <family val="2"/>
      </rPr>
      <t>*</t>
    </r>
    <r>
      <rPr>
        <sz val="12"/>
        <rFont val="Calibri"/>
        <family val="2"/>
      </rPr>
      <t xml:space="preserve"> (CH</t>
    </r>
    <r>
      <rPr>
        <vertAlign val="subscript"/>
        <sz val="12"/>
        <rFont val="Calibri"/>
        <family val="2"/>
      </rPr>
      <t>4</t>
    </r>
    <r>
      <rPr>
        <sz val="12"/>
        <rFont val="Calibri"/>
        <family val="2"/>
      </rPr>
      <t xml:space="preserve"> in biogas released, CO</t>
    </r>
    <r>
      <rPr>
        <vertAlign val="subscript"/>
        <sz val="12"/>
        <rFont val="Calibri"/>
        <family val="2"/>
      </rPr>
      <t>2</t>
    </r>
    <r>
      <rPr>
        <sz val="12"/>
        <rFont val="Calibri"/>
        <family val="2"/>
      </rPr>
      <t>-e tonnes)</t>
    </r>
  </si>
  <si>
    <r>
      <t>γ(Q</t>
    </r>
    <r>
      <rPr>
        <vertAlign val="subscript"/>
        <sz val="12"/>
        <rFont val="Calibri"/>
        <family val="2"/>
      </rPr>
      <t xml:space="preserve"> cap</t>
    </r>
    <r>
      <rPr>
        <sz val="12"/>
        <rFont val="Calibri"/>
        <family val="2"/>
      </rPr>
      <t xml:space="preserve"> + Q</t>
    </r>
    <r>
      <rPr>
        <vertAlign val="subscript"/>
        <sz val="12"/>
        <rFont val="Calibri"/>
        <family val="2"/>
      </rPr>
      <t>flared</t>
    </r>
    <r>
      <rPr>
        <sz val="12"/>
        <rFont val="Calibri"/>
        <family val="2"/>
      </rPr>
      <t xml:space="preserve"> + Q</t>
    </r>
    <r>
      <rPr>
        <vertAlign val="subscript"/>
        <sz val="12"/>
        <rFont val="Calibri"/>
        <family val="2"/>
      </rPr>
      <t>tr</t>
    </r>
    <r>
      <rPr>
        <sz val="12"/>
        <rFont val="Calibri"/>
        <family val="2"/>
      </rPr>
      <t>)</t>
    </r>
  </si>
  <si>
    <r>
      <t>Note: chemical oxygen demand (COD) can be derived from biological oxygen demand (BOD), EXCEPT for COD</t>
    </r>
    <r>
      <rPr>
        <b/>
        <vertAlign val="subscript"/>
        <sz val="14"/>
        <color indexed="8"/>
        <rFont val="Calibri"/>
        <family val="2"/>
      </rPr>
      <t>w</t>
    </r>
    <r>
      <rPr>
        <b/>
        <sz val="14"/>
        <color indexed="8"/>
        <rFont val="Calibri"/>
        <family val="2"/>
      </rPr>
      <t xml:space="preserve"> under Method 1. </t>
    </r>
    <r>
      <rPr>
        <b/>
        <u/>
        <sz val="14"/>
        <color indexed="8"/>
        <rFont val="Calibri"/>
        <family val="2"/>
      </rPr>
      <t>COD = 2.6 × BOD</t>
    </r>
    <r>
      <rPr>
        <b/>
        <u/>
        <vertAlign val="subscript"/>
        <sz val="14"/>
        <color indexed="8"/>
        <rFont val="Calibri"/>
        <family val="2"/>
      </rPr>
      <t>5</t>
    </r>
    <r>
      <rPr>
        <b/>
        <u/>
        <sz val="14"/>
        <color indexed="8"/>
        <rFont val="Calibri"/>
        <family val="2"/>
      </rPr>
      <t>.</t>
    </r>
  </si>
  <si>
    <r>
      <t>Total (E</t>
    </r>
    <r>
      <rPr>
        <vertAlign val="subscript"/>
        <sz val="12"/>
        <color indexed="8"/>
        <rFont val="Calibri"/>
        <family val="2"/>
      </rPr>
      <t>j</t>
    </r>
    <r>
      <rPr>
        <sz val="12"/>
        <color indexed="8"/>
        <rFont val="Calibri"/>
        <family val="2"/>
      </rPr>
      <t>)</t>
    </r>
  </si>
  <si>
    <t>Methane</t>
  </si>
  <si>
    <t>Row</t>
  </si>
  <si>
    <t>N/A under Method 1 - please delete</t>
  </si>
  <si>
    <t>N/A under Methods  2 and 3 - please delete</t>
  </si>
  <si>
    <t>Protein1</t>
  </si>
  <si>
    <t>OSCAR D&amp;C wastewater sheet</t>
  </si>
  <si>
    <t>&lt;===== Please Ignore this entry field</t>
  </si>
  <si>
    <t>2008-09 to 2010-11 reporting years</t>
  </si>
  <si>
    <t>Discharge environment (4.9)</t>
  </si>
  <si>
    <t>Enclosed waters          (4.9)</t>
  </si>
  <si>
    <t>Estuarine waters         (1.2)</t>
  </si>
  <si>
    <t>Primary wastewater treatment plant</t>
  </si>
  <si>
    <t>Other kind of wastewater treatment plant</t>
  </si>
  <si>
    <r>
      <t>E</t>
    </r>
    <r>
      <rPr>
        <b/>
        <vertAlign val="subscript"/>
        <sz val="12"/>
        <rFont val="Calibri"/>
        <family val="2"/>
      </rPr>
      <t>j</t>
    </r>
    <r>
      <rPr>
        <b/>
        <sz val="12"/>
        <rFont val="Calibri"/>
        <family val="2"/>
      </rPr>
      <t xml:space="preserve"> = (N</t>
    </r>
    <r>
      <rPr>
        <b/>
        <vertAlign val="subscript"/>
        <sz val="12"/>
        <rFont val="Calibri"/>
        <family val="2"/>
      </rPr>
      <t>in</t>
    </r>
    <r>
      <rPr>
        <b/>
        <sz val="12"/>
        <rFont val="Calibri"/>
        <family val="2"/>
      </rPr>
      <t xml:space="preserve"> - N</t>
    </r>
    <r>
      <rPr>
        <b/>
        <vertAlign val="subscript"/>
        <sz val="12"/>
        <rFont val="Calibri"/>
        <family val="2"/>
      </rPr>
      <t>trl</t>
    </r>
    <r>
      <rPr>
        <b/>
        <sz val="12"/>
        <rFont val="Calibri"/>
        <family val="2"/>
      </rPr>
      <t xml:space="preserve"> - N</t>
    </r>
    <r>
      <rPr>
        <b/>
        <vertAlign val="subscript"/>
        <sz val="12"/>
        <rFont val="Calibri"/>
        <family val="2"/>
      </rPr>
      <t>tro</t>
    </r>
    <r>
      <rPr>
        <b/>
        <sz val="12"/>
        <rFont val="Calibri"/>
        <family val="2"/>
      </rPr>
      <t xml:space="preserve"> - N</t>
    </r>
    <r>
      <rPr>
        <b/>
        <vertAlign val="subscript"/>
        <sz val="12"/>
        <rFont val="Calibri"/>
        <family val="2"/>
      </rPr>
      <t>outdisij</t>
    </r>
    <r>
      <rPr>
        <b/>
        <sz val="12"/>
        <rFont val="Calibri"/>
        <family val="2"/>
      </rPr>
      <t>) x EF</t>
    </r>
    <r>
      <rPr>
        <b/>
        <vertAlign val="subscript"/>
        <sz val="12"/>
        <rFont val="Calibri"/>
        <family val="2"/>
      </rPr>
      <t>secij</t>
    </r>
    <r>
      <rPr>
        <b/>
        <sz val="12"/>
        <rFont val="Calibri"/>
        <family val="2"/>
      </rPr>
      <t xml:space="preserve"> + N</t>
    </r>
    <r>
      <rPr>
        <b/>
        <vertAlign val="subscript"/>
        <sz val="12"/>
        <rFont val="Calibri"/>
        <family val="2"/>
      </rPr>
      <t>outdisij</t>
    </r>
    <r>
      <rPr>
        <b/>
        <sz val="12"/>
        <rFont val="Calibri"/>
        <family val="2"/>
      </rPr>
      <t xml:space="preserve"> x EF</t>
    </r>
    <r>
      <rPr>
        <b/>
        <vertAlign val="subscript"/>
        <sz val="12"/>
        <rFont val="Calibri"/>
        <family val="2"/>
      </rPr>
      <t>disij</t>
    </r>
    <r>
      <rPr>
        <b/>
        <sz val="12"/>
        <rFont val="Calibri"/>
        <family val="2"/>
      </rPr>
      <t xml:space="preserve"> =</t>
    </r>
  </si>
  <si>
    <r>
      <rPr>
        <b/>
        <sz val="10"/>
        <rFont val="Calibri"/>
        <family val="2"/>
      </rPr>
      <t>EF</t>
    </r>
    <r>
      <rPr>
        <b/>
        <vertAlign val="subscript"/>
        <sz val="10"/>
        <rFont val="Calibri"/>
        <family val="2"/>
      </rPr>
      <t>secij</t>
    </r>
    <r>
      <rPr>
        <sz val="10"/>
        <rFont val="Calibri"/>
        <family val="2"/>
      </rPr>
      <t xml:space="preserve"> (wastewater tonnes N</t>
    </r>
    <r>
      <rPr>
        <vertAlign val="subscript"/>
        <sz val="10"/>
        <rFont val="Calibri"/>
        <family val="2"/>
      </rPr>
      <t>2</t>
    </r>
    <r>
      <rPr>
        <sz val="10"/>
        <rFont val="Calibri"/>
        <family val="2"/>
      </rPr>
      <t>O as CO</t>
    </r>
    <r>
      <rPr>
        <vertAlign val="subscript"/>
        <sz val="10"/>
        <rFont val="Calibri"/>
        <family val="2"/>
      </rPr>
      <t>2</t>
    </r>
    <r>
      <rPr>
        <sz val="10"/>
        <rFont val="Calibri"/>
        <family val="2"/>
      </rPr>
      <t>-e / tonnes N)</t>
    </r>
  </si>
  <si>
    <r>
      <rPr>
        <b/>
        <sz val="10"/>
        <rFont val="Calibri"/>
        <family val="2"/>
      </rPr>
      <t>EF</t>
    </r>
    <r>
      <rPr>
        <b/>
        <vertAlign val="subscript"/>
        <sz val="10"/>
        <rFont val="Calibri"/>
        <family val="2"/>
      </rPr>
      <t>disij</t>
    </r>
    <r>
      <rPr>
        <sz val="10"/>
        <rFont val="Calibri"/>
        <family val="2"/>
      </rPr>
      <t xml:space="preserve"> (discharge tonnes N</t>
    </r>
    <r>
      <rPr>
        <vertAlign val="subscript"/>
        <sz val="10"/>
        <rFont val="Calibri"/>
        <family val="2"/>
      </rPr>
      <t>2</t>
    </r>
    <r>
      <rPr>
        <sz val="10"/>
        <rFont val="Calibri"/>
        <family val="2"/>
      </rPr>
      <t>O as CO</t>
    </r>
    <r>
      <rPr>
        <vertAlign val="subscript"/>
        <sz val="10"/>
        <rFont val="Calibri"/>
        <family val="2"/>
      </rPr>
      <t>2</t>
    </r>
    <r>
      <rPr>
        <sz val="10"/>
        <rFont val="Calibri"/>
        <family val="2"/>
      </rPr>
      <t>-e / tonnes N)</t>
    </r>
  </si>
  <si>
    <r>
      <rPr>
        <b/>
        <sz val="10"/>
        <rFont val="Calibri"/>
        <family val="2"/>
      </rPr>
      <t>Frac</t>
    </r>
    <r>
      <rPr>
        <b/>
        <vertAlign val="subscript"/>
        <sz val="10"/>
        <rFont val="Calibri"/>
        <family val="2"/>
      </rPr>
      <t>Pr</t>
    </r>
    <r>
      <rPr>
        <sz val="10"/>
        <rFont val="Calibri"/>
        <family val="2"/>
      </rPr>
      <t xml:space="preserve"> (fraction of nitrogen in protein)</t>
    </r>
  </si>
  <si>
    <r>
      <rPr>
        <b/>
        <sz val="10"/>
        <rFont val="Calibri"/>
        <family val="2"/>
      </rPr>
      <t>VS</t>
    </r>
    <r>
      <rPr>
        <b/>
        <vertAlign val="subscript"/>
        <sz val="10"/>
        <rFont val="Calibri"/>
        <family val="2"/>
      </rPr>
      <t>psl</t>
    </r>
    <r>
      <rPr>
        <sz val="10"/>
        <rFont val="Calibri"/>
        <family val="2"/>
      </rPr>
      <t xml:space="preserve"> conversion factor</t>
    </r>
  </si>
  <si>
    <r>
      <rPr>
        <b/>
        <sz val="10"/>
        <rFont val="Calibri"/>
        <family val="2"/>
      </rPr>
      <t>VS</t>
    </r>
    <r>
      <rPr>
        <b/>
        <vertAlign val="subscript"/>
        <sz val="10"/>
        <rFont val="Calibri"/>
        <family val="2"/>
      </rPr>
      <t>wasl</t>
    </r>
    <r>
      <rPr>
        <sz val="10"/>
        <rFont val="Calibri"/>
        <family val="2"/>
      </rPr>
      <t xml:space="preserve"> conversion factor</t>
    </r>
  </si>
  <si>
    <r>
      <rPr>
        <b/>
        <i/>
        <sz val="10"/>
        <rFont val="Calibri"/>
        <family val="2"/>
      </rPr>
      <t>Protein</t>
    </r>
    <r>
      <rPr>
        <sz val="10"/>
        <rFont val="Calibri"/>
        <family val="2"/>
      </rPr>
      <t xml:space="preserve"> is tonnes annual per capita protein intake</t>
    </r>
  </si>
  <si>
    <r>
      <rPr>
        <b/>
        <sz val="10"/>
        <color indexed="8"/>
        <rFont val="Calibri"/>
        <family val="2"/>
      </rPr>
      <t>EF</t>
    </r>
    <r>
      <rPr>
        <b/>
        <vertAlign val="subscript"/>
        <sz val="10"/>
        <rFont val="Calibri"/>
        <family val="2"/>
      </rPr>
      <t>disij</t>
    </r>
    <r>
      <rPr>
        <sz val="10"/>
        <rFont val="Calibri"/>
        <family val="2"/>
      </rPr>
      <t xml:space="preserve"> TAB(BLANK) where year &lt; 2012</t>
    </r>
  </si>
  <si>
    <r>
      <rPr>
        <b/>
        <sz val="10"/>
        <color indexed="8"/>
        <rFont val="Calibri"/>
        <family val="2"/>
      </rPr>
      <t>EF</t>
    </r>
    <r>
      <rPr>
        <b/>
        <vertAlign val="subscript"/>
        <sz val="10"/>
        <rFont val="Calibri"/>
        <family val="2"/>
      </rPr>
      <t>disij</t>
    </r>
    <r>
      <rPr>
        <sz val="10"/>
        <rFont val="Calibri"/>
        <family val="2"/>
      </rPr>
      <t xml:space="preserve"> Enclosed waters</t>
    </r>
  </si>
  <si>
    <r>
      <rPr>
        <b/>
        <sz val="10"/>
        <color indexed="8"/>
        <rFont val="Calibri"/>
        <family val="2"/>
      </rPr>
      <t>EF</t>
    </r>
    <r>
      <rPr>
        <b/>
        <vertAlign val="subscript"/>
        <sz val="10"/>
        <rFont val="Calibri"/>
        <family val="2"/>
      </rPr>
      <t>disij</t>
    </r>
    <r>
      <rPr>
        <sz val="10"/>
        <rFont val="Calibri"/>
        <family val="2"/>
      </rPr>
      <t xml:space="preserve"> Estuarine waters</t>
    </r>
  </si>
  <si>
    <r>
      <rPr>
        <b/>
        <sz val="10"/>
        <color indexed="8"/>
        <rFont val="Calibri"/>
        <family val="2"/>
      </rPr>
      <t>EF</t>
    </r>
    <r>
      <rPr>
        <b/>
        <vertAlign val="subscript"/>
        <sz val="10"/>
        <rFont val="Calibri"/>
        <family val="2"/>
      </rPr>
      <t>disij</t>
    </r>
    <r>
      <rPr>
        <sz val="10"/>
        <rFont val="Calibri"/>
        <family val="2"/>
      </rPr>
      <t xml:space="preserve"> Open coastal waters</t>
    </r>
  </si>
  <si>
    <r>
      <rPr>
        <b/>
        <sz val="10"/>
        <color indexed="8"/>
        <rFont val="Calibri"/>
        <family val="2"/>
      </rPr>
      <t>VS</t>
    </r>
    <r>
      <rPr>
        <b/>
        <vertAlign val="subscript"/>
        <sz val="10"/>
        <color indexed="8"/>
        <rFont val="Calibri"/>
        <family val="2"/>
      </rPr>
      <t>sl</t>
    </r>
    <r>
      <rPr>
        <sz val="10"/>
        <rFont val="Calibri"/>
        <family val="2"/>
      </rPr>
      <t xml:space="preserve"> (tonnes volatile solids in sludge removed)</t>
    </r>
  </si>
  <si>
    <r>
      <t>Conversion factor (</t>
    </r>
    <r>
      <rPr>
        <b/>
        <sz val="10"/>
        <color indexed="8"/>
        <rFont val="Calibri"/>
        <family val="2"/>
      </rPr>
      <t>VS</t>
    </r>
    <r>
      <rPr>
        <b/>
        <vertAlign val="subscript"/>
        <sz val="10"/>
        <color indexed="8"/>
        <rFont val="Calibri"/>
        <family val="2"/>
      </rPr>
      <t>sl</t>
    </r>
    <r>
      <rPr>
        <sz val="10"/>
        <rFont val="Calibri"/>
        <family val="2"/>
      </rPr>
      <t xml:space="preserve"> ===&gt; </t>
    </r>
    <r>
      <rPr>
        <b/>
        <sz val="10"/>
        <rFont val="Calibri"/>
        <family val="2"/>
      </rPr>
      <t>COD</t>
    </r>
    <r>
      <rPr>
        <b/>
        <vertAlign val="subscript"/>
        <sz val="10"/>
        <rFont val="Calibri"/>
        <family val="2"/>
      </rPr>
      <t>sl</t>
    </r>
    <r>
      <rPr>
        <sz val="10"/>
        <rFont val="Calibri"/>
        <family val="2"/>
      </rPr>
      <t>) (default = 1.48)</t>
    </r>
  </si>
  <si>
    <r>
      <rPr>
        <b/>
        <sz val="10"/>
        <color indexed="8"/>
        <rFont val="Calibri"/>
        <family val="2"/>
      </rPr>
      <t>COD</t>
    </r>
    <r>
      <rPr>
        <b/>
        <vertAlign val="subscript"/>
        <sz val="10"/>
        <rFont val="Calibri"/>
        <family val="2"/>
      </rPr>
      <t xml:space="preserve">sl </t>
    </r>
    <r>
      <rPr>
        <sz val="10"/>
        <rFont val="Calibri"/>
        <family val="2"/>
      </rPr>
      <t>(tonnes COD sludge removed)</t>
    </r>
  </si>
  <si>
    <r>
      <t xml:space="preserve">N/A because </t>
    </r>
    <r>
      <rPr>
        <b/>
        <sz val="10"/>
        <color indexed="8"/>
        <rFont val="Calibri"/>
        <family val="2"/>
      </rPr>
      <t>COD</t>
    </r>
    <r>
      <rPr>
        <b/>
        <vertAlign val="subscript"/>
        <sz val="10"/>
        <color indexed="8"/>
        <rFont val="Calibri"/>
        <family val="2"/>
      </rPr>
      <t>psl</t>
    </r>
    <r>
      <rPr>
        <sz val="10"/>
        <color indexed="8"/>
        <rFont val="Calibri"/>
        <family val="2"/>
      </rPr>
      <t xml:space="preserve"> directly entered - please delete</t>
    </r>
  </si>
  <si>
    <r>
      <t xml:space="preserve">N/A because </t>
    </r>
    <r>
      <rPr>
        <b/>
        <sz val="10"/>
        <color indexed="8"/>
        <rFont val="Calibri"/>
        <family val="2"/>
      </rPr>
      <t>COD</t>
    </r>
    <r>
      <rPr>
        <b/>
        <vertAlign val="subscript"/>
        <sz val="10"/>
        <color indexed="8"/>
        <rFont val="Calibri"/>
        <family val="2"/>
      </rPr>
      <t>wasl</t>
    </r>
    <r>
      <rPr>
        <sz val="10"/>
        <color indexed="8"/>
        <rFont val="Calibri"/>
        <family val="2"/>
      </rPr>
      <t xml:space="preserve"> directly entered - please delete</t>
    </r>
  </si>
  <si>
    <r>
      <t xml:space="preserve">Input </t>
    </r>
    <r>
      <rPr>
        <b/>
        <sz val="10"/>
        <color indexed="8"/>
        <rFont val="Calibri"/>
        <family val="2"/>
      </rPr>
      <t>VS</t>
    </r>
    <r>
      <rPr>
        <b/>
        <vertAlign val="subscript"/>
        <sz val="10"/>
        <color indexed="8"/>
        <rFont val="Calibri"/>
        <family val="2"/>
      </rPr>
      <t>psl</t>
    </r>
    <r>
      <rPr>
        <sz val="10"/>
        <color indexed="8"/>
        <rFont val="Calibri"/>
        <family val="2"/>
      </rPr>
      <t xml:space="preserve"> &amp; conversion factor or directly input </t>
    </r>
    <r>
      <rPr>
        <b/>
        <sz val="10"/>
        <color indexed="8"/>
        <rFont val="Calibri"/>
        <family val="2"/>
      </rPr>
      <t>COD</t>
    </r>
    <r>
      <rPr>
        <b/>
        <vertAlign val="subscript"/>
        <sz val="10"/>
        <color indexed="8"/>
        <rFont val="Calibri"/>
        <family val="2"/>
      </rPr>
      <t>psl</t>
    </r>
    <r>
      <rPr>
        <sz val="10"/>
        <color indexed="8"/>
        <rFont val="Calibri"/>
        <family val="2"/>
      </rPr>
      <t xml:space="preserve"> below</t>
    </r>
  </si>
  <si>
    <r>
      <t xml:space="preserve">Input </t>
    </r>
    <r>
      <rPr>
        <b/>
        <sz val="10"/>
        <color indexed="8"/>
        <rFont val="Calibri"/>
        <family val="2"/>
      </rPr>
      <t>VS</t>
    </r>
    <r>
      <rPr>
        <b/>
        <vertAlign val="subscript"/>
        <sz val="10"/>
        <color indexed="8"/>
        <rFont val="Calibri"/>
        <family val="2"/>
      </rPr>
      <t>wasl</t>
    </r>
    <r>
      <rPr>
        <sz val="10"/>
        <color indexed="8"/>
        <rFont val="Calibri"/>
        <family val="2"/>
      </rPr>
      <t xml:space="preserve"> &amp; conversion factor or directly input </t>
    </r>
    <r>
      <rPr>
        <b/>
        <sz val="10"/>
        <color indexed="8"/>
        <rFont val="Calibri"/>
        <family val="2"/>
      </rPr>
      <t>COD</t>
    </r>
    <r>
      <rPr>
        <b/>
        <vertAlign val="subscript"/>
        <sz val="10"/>
        <color indexed="8"/>
        <rFont val="Calibri"/>
        <family val="2"/>
      </rPr>
      <t>wasl</t>
    </r>
    <r>
      <rPr>
        <sz val="10"/>
        <color indexed="8"/>
        <rFont val="Calibri"/>
        <family val="2"/>
      </rPr>
      <t xml:space="preserve"> below</t>
    </r>
  </si>
  <si>
    <r>
      <t xml:space="preserve">Input </t>
    </r>
    <r>
      <rPr>
        <b/>
        <sz val="10"/>
        <color indexed="8"/>
        <rFont val="Calibri"/>
        <family val="2"/>
      </rPr>
      <t>COD</t>
    </r>
    <r>
      <rPr>
        <b/>
        <vertAlign val="subscript"/>
        <sz val="10"/>
        <color indexed="8"/>
        <rFont val="Calibri"/>
        <family val="2"/>
      </rPr>
      <t>psl</t>
    </r>
    <r>
      <rPr>
        <sz val="10"/>
        <color indexed="8"/>
        <rFont val="Calibri"/>
        <family val="2"/>
      </rPr>
      <t xml:space="preserve"> directly, or input </t>
    </r>
    <r>
      <rPr>
        <b/>
        <sz val="10"/>
        <color indexed="8"/>
        <rFont val="Calibri"/>
        <family val="2"/>
      </rPr>
      <t>VS</t>
    </r>
    <r>
      <rPr>
        <b/>
        <vertAlign val="subscript"/>
        <sz val="10"/>
        <color indexed="8"/>
        <rFont val="Calibri"/>
        <family val="2"/>
      </rPr>
      <t>psl</t>
    </r>
    <r>
      <rPr>
        <vertAlign val="subscript"/>
        <sz val="10"/>
        <color indexed="8"/>
        <rFont val="Calibri"/>
        <family val="2"/>
      </rPr>
      <t xml:space="preserve"> </t>
    </r>
    <r>
      <rPr>
        <sz val="10"/>
        <color indexed="8"/>
        <rFont val="Calibri"/>
        <family val="2"/>
      </rPr>
      <t>&amp; conversion factor (both above)</t>
    </r>
  </si>
  <si>
    <r>
      <t xml:space="preserve">Input </t>
    </r>
    <r>
      <rPr>
        <b/>
        <sz val="10"/>
        <color indexed="8"/>
        <rFont val="Calibri"/>
        <family val="2"/>
      </rPr>
      <t>COD</t>
    </r>
    <r>
      <rPr>
        <b/>
        <vertAlign val="subscript"/>
        <sz val="10"/>
        <color indexed="8"/>
        <rFont val="Calibri"/>
        <family val="2"/>
      </rPr>
      <t>wasl</t>
    </r>
    <r>
      <rPr>
        <sz val="10"/>
        <color indexed="8"/>
        <rFont val="Calibri"/>
        <family val="2"/>
      </rPr>
      <t xml:space="preserve"> directly, or input </t>
    </r>
    <r>
      <rPr>
        <b/>
        <sz val="10"/>
        <color indexed="8"/>
        <rFont val="Calibri"/>
        <family val="2"/>
      </rPr>
      <t>VS</t>
    </r>
    <r>
      <rPr>
        <b/>
        <vertAlign val="subscript"/>
        <sz val="10"/>
        <color indexed="8"/>
        <rFont val="Calibri"/>
        <family val="2"/>
      </rPr>
      <t>wasl</t>
    </r>
    <r>
      <rPr>
        <vertAlign val="subscript"/>
        <sz val="10"/>
        <color indexed="8"/>
        <rFont val="Calibri"/>
        <family val="2"/>
      </rPr>
      <t xml:space="preserve"> </t>
    </r>
    <r>
      <rPr>
        <sz val="10"/>
        <color indexed="8"/>
        <rFont val="Calibri"/>
        <family val="2"/>
      </rPr>
      <t>&amp; conversion factor (both above)</t>
    </r>
  </si>
  <si>
    <r>
      <t xml:space="preserve">Input </t>
    </r>
    <r>
      <rPr>
        <b/>
        <sz val="10"/>
        <color indexed="8"/>
        <rFont val="Calibri"/>
        <family val="2"/>
      </rPr>
      <t>CODsl</t>
    </r>
    <r>
      <rPr>
        <sz val="10"/>
        <color indexed="8"/>
        <rFont val="Calibri"/>
        <family val="2"/>
      </rPr>
      <t xml:space="preserve"> directly, or input </t>
    </r>
    <r>
      <rPr>
        <b/>
        <sz val="10"/>
        <color indexed="8"/>
        <rFont val="Calibri"/>
        <family val="2"/>
      </rPr>
      <t>VS</t>
    </r>
    <r>
      <rPr>
        <b/>
        <vertAlign val="subscript"/>
        <sz val="10"/>
        <color indexed="8"/>
        <rFont val="Calibri"/>
        <family val="2"/>
      </rPr>
      <t>sl</t>
    </r>
    <r>
      <rPr>
        <vertAlign val="subscript"/>
        <sz val="10"/>
        <color indexed="8"/>
        <rFont val="Calibri"/>
        <family val="2"/>
      </rPr>
      <t xml:space="preserve"> </t>
    </r>
    <r>
      <rPr>
        <sz val="10"/>
        <color indexed="8"/>
        <rFont val="Calibri"/>
        <family val="2"/>
      </rPr>
      <t>&amp; conversion factor (both above)</t>
    </r>
  </si>
  <si>
    <r>
      <t>Conversion factor (</t>
    </r>
    <r>
      <rPr>
        <b/>
        <sz val="10"/>
        <color indexed="8"/>
        <rFont val="Calibri"/>
        <family val="2"/>
      </rPr>
      <t>VS</t>
    </r>
    <r>
      <rPr>
        <b/>
        <vertAlign val="subscript"/>
        <sz val="10"/>
        <rFont val="Calibri"/>
        <family val="2"/>
      </rPr>
      <t>psl</t>
    </r>
    <r>
      <rPr>
        <sz val="10"/>
        <rFont val="Calibri"/>
        <family val="2"/>
      </rPr>
      <t xml:space="preserve"> ===&gt; </t>
    </r>
    <r>
      <rPr>
        <b/>
        <sz val="10"/>
        <rFont val="Calibri"/>
        <family val="2"/>
      </rPr>
      <t>COD</t>
    </r>
    <r>
      <rPr>
        <b/>
        <vertAlign val="subscript"/>
        <sz val="10"/>
        <rFont val="Calibri"/>
        <family val="2"/>
      </rPr>
      <t>psl</t>
    </r>
    <r>
      <rPr>
        <sz val="10"/>
        <rFont val="Calibri"/>
        <family val="2"/>
      </rPr>
      <t>) (default = 1.99)</t>
    </r>
  </si>
  <si>
    <r>
      <t>Conversion factor (</t>
    </r>
    <r>
      <rPr>
        <b/>
        <sz val="10"/>
        <color indexed="8"/>
        <rFont val="Calibri"/>
        <family val="2"/>
      </rPr>
      <t>VS</t>
    </r>
    <r>
      <rPr>
        <b/>
        <vertAlign val="subscript"/>
        <sz val="10"/>
        <rFont val="Calibri"/>
        <family val="2"/>
      </rPr>
      <t>wasl</t>
    </r>
    <r>
      <rPr>
        <sz val="10"/>
        <rFont val="Calibri"/>
        <family val="2"/>
      </rPr>
      <t xml:space="preserve"> ===&gt;</t>
    </r>
    <r>
      <rPr>
        <b/>
        <sz val="10"/>
        <rFont val="Calibri"/>
        <family val="2"/>
      </rPr>
      <t xml:space="preserve"> COD</t>
    </r>
    <r>
      <rPr>
        <b/>
        <vertAlign val="subscript"/>
        <sz val="10"/>
        <rFont val="Calibri"/>
        <family val="2"/>
      </rPr>
      <t>wasl</t>
    </r>
    <r>
      <rPr>
        <sz val="10"/>
        <rFont val="Calibri"/>
        <family val="2"/>
      </rPr>
      <t>) (default = 1.48)</t>
    </r>
  </si>
  <si>
    <t>NGER (Measurement) Determination s. 5.31 (1) (a)</t>
  </si>
  <si>
    <t>NGER (Measurement) Determination s. 5.31 (1) (b)</t>
  </si>
  <si>
    <r>
      <t>CH</t>
    </r>
    <r>
      <rPr>
        <b/>
        <vertAlign val="subscript"/>
        <sz val="12"/>
        <rFont val="Calibri"/>
        <family val="2"/>
      </rPr>
      <t>4gen</t>
    </r>
    <r>
      <rPr>
        <b/>
        <sz val="12"/>
        <rFont val="Calibri"/>
        <family val="2"/>
      </rPr>
      <t xml:space="preserve"> = [(COD</t>
    </r>
    <r>
      <rPr>
        <b/>
        <vertAlign val="subscript"/>
        <sz val="12"/>
        <rFont val="Calibri"/>
        <family val="2"/>
      </rPr>
      <t>wi</t>
    </r>
    <r>
      <rPr>
        <b/>
        <sz val="12"/>
        <rFont val="Calibri"/>
        <family val="2"/>
      </rPr>
      <t xml:space="preserve"> – COD</t>
    </r>
    <r>
      <rPr>
        <b/>
        <vertAlign val="subscript"/>
        <sz val="12"/>
        <rFont val="Calibri"/>
        <family val="2"/>
      </rPr>
      <t>sl</t>
    </r>
    <r>
      <rPr>
        <b/>
        <sz val="12"/>
        <rFont val="Calibri"/>
        <family val="2"/>
      </rPr>
      <t xml:space="preserve"> - COD</t>
    </r>
    <r>
      <rPr>
        <b/>
        <vertAlign val="subscript"/>
        <sz val="12"/>
        <rFont val="Calibri"/>
        <family val="2"/>
      </rPr>
      <t>eff</t>
    </r>
    <r>
      <rPr>
        <b/>
        <sz val="12"/>
        <rFont val="Calibri"/>
        <family val="2"/>
      </rPr>
      <t>) x MCF</t>
    </r>
    <r>
      <rPr>
        <b/>
        <vertAlign val="subscript"/>
        <sz val="12"/>
        <rFont val="Calibri"/>
        <family val="2"/>
      </rPr>
      <t>ww</t>
    </r>
    <r>
      <rPr>
        <b/>
        <sz val="12"/>
        <rFont val="Calibri"/>
        <family val="2"/>
      </rPr>
      <t xml:space="preserve"> x EF</t>
    </r>
    <r>
      <rPr>
        <b/>
        <vertAlign val="subscript"/>
        <sz val="12"/>
        <rFont val="Calibri"/>
        <family val="2"/>
      </rPr>
      <t>wij</t>
    </r>
    <r>
      <rPr>
        <b/>
        <sz val="12"/>
        <rFont val="Calibri"/>
        <family val="2"/>
      </rPr>
      <t>]
 + [(COD</t>
    </r>
    <r>
      <rPr>
        <b/>
        <vertAlign val="subscript"/>
        <sz val="12"/>
        <rFont val="Calibri"/>
        <family val="2"/>
      </rPr>
      <t>sl</t>
    </r>
    <r>
      <rPr>
        <b/>
        <sz val="12"/>
        <rFont val="Calibri"/>
        <family val="2"/>
      </rPr>
      <t xml:space="preserve"> - COD</t>
    </r>
    <r>
      <rPr>
        <b/>
        <vertAlign val="subscript"/>
        <sz val="12"/>
        <rFont val="Calibri"/>
        <family val="2"/>
      </rPr>
      <t>trl</t>
    </r>
    <r>
      <rPr>
        <b/>
        <sz val="12"/>
        <rFont val="Calibri"/>
        <family val="2"/>
      </rPr>
      <t xml:space="preserve"> - COD</t>
    </r>
    <r>
      <rPr>
        <b/>
        <vertAlign val="subscript"/>
        <sz val="12"/>
        <rFont val="Calibri"/>
        <family val="2"/>
      </rPr>
      <t>tro</t>
    </r>
    <r>
      <rPr>
        <b/>
        <sz val="12"/>
        <rFont val="Calibri"/>
        <family val="2"/>
      </rPr>
      <t>) x MCF</t>
    </r>
    <r>
      <rPr>
        <b/>
        <vertAlign val="subscript"/>
        <sz val="12"/>
        <rFont val="Calibri"/>
        <family val="2"/>
      </rPr>
      <t>sl</t>
    </r>
    <r>
      <rPr>
        <b/>
        <sz val="12"/>
        <rFont val="Calibri"/>
        <family val="2"/>
      </rPr>
      <t xml:space="preserve"> x EF</t>
    </r>
    <r>
      <rPr>
        <b/>
        <vertAlign val="subscript"/>
        <sz val="12"/>
        <rFont val="Calibri"/>
        <family val="2"/>
      </rPr>
      <t>slij</t>
    </r>
    <r>
      <rPr>
        <b/>
        <sz val="12"/>
        <rFont val="Calibri"/>
        <family val="2"/>
      </rPr>
      <t>] =</t>
    </r>
  </si>
  <si>
    <r>
      <t>E</t>
    </r>
    <r>
      <rPr>
        <b/>
        <vertAlign val="subscript"/>
        <sz val="12"/>
        <rFont val="Calibri"/>
        <family val="2"/>
      </rPr>
      <t>j</t>
    </r>
    <r>
      <rPr>
        <b/>
        <sz val="12"/>
        <rFont val="Calibri"/>
        <family val="2"/>
      </rPr>
      <t xml:space="preserve"> = [CH</t>
    </r>
    <r>
      <rPr>
        <b/>
        <vertAlign val="subscript"/>
        <sz val="12"/>
        <rFont val="Calibri"/>
        <family val="2"/>
      </rPr>
      <t>4</t>
    </r>
    <r>
      <rPr>
        <b/>
        <vertAlign val="superscript"/>
        <sz val="12"/>
        <rFont val="Calibri"/>
        <family val="2"/>
      </rPr>
      <t>*</t>
    </r>
    <r>
      <rPr>
        <b/>
        <sz val="12"/>
        <rFont val="Calibri"/>
        <family val="2"/>
      </rPr>
      <t xml:space="preserve"> - γ(Q</t>
    </r>
    <r>
      <rPr>
        <b/>
        <vertAlign val="subscript"/>
        <sz val="12"/>
        <rFont val="Calibri"/>
        <family val="2"/>
      </rPr>
      <t xml:space="preserve"> cap</t>
    </r>
    <r>
      <rPr>
        <b/>
        <sz val="12"/>
        <rFont val="Calibri"/>
        <family val="2"/>
      </rPr>
      <t xml:space="preserve"> + Q</t>
    </r>
    <r>
      <rPr>
        <b/>
        <vertAlign val="subscript"/>
        <sz val="12"/>
        <rFont val="Calibri"/>
        <family val="2"/>
      </rPr>
      <t>flared</t>
    </r>
    <r>
      <rPr>
        <b/>
        <sz val="12"/>
        <rFont val="Calibri"/>
        <family val="2"/>
      </rPr>
      <t xml:space="preserve"> + Q</t>
    </r>
    <r>
      <rPr>
        <b/>
        <vertAlign val="subscript"/>
        <sz val="12"/>
        <rFont val="Calibri"/>
        <family val="2"/>
      </rPr>
      <t>tr</t>
    </r>
    <r>
      <rPr>
        <b/>
        <sz val="12"/>
        <rFont val="Calibri"/>
        <family val="2"/>
      </rPr>
      <t>)] =</t>
    </r>
  </si>
  <si>
    <t>Method</t>
  </si>
  <si>
    <t>MTBI</t>
  </si>
  <si>
    <t>2 &amp; 3</t>
  </si>
  <si>
    <t>NGER Wastewater (domestic &amp; commercial) calculator 1.3 © Commonwealth for Australia 2013 ISBN: 978-921299-79-7. This work is copyright. Apart from any use as permitted under the Copyright Act 1968, no part may be reproduced by any process without written permission from the Commonwealth. Requests and inquiries concerning reproduction and rights should be addressed to the Commonwealth Copyright Administration, Attorney-General's Department, 3-5 National Circuit BARTON ACT 2600. Email: commonwealth.copyright@ag.gov.au or posted at www.ag.gov.au.
This document is available on the web at: www.cleanenergyregulator.gov.au and the supporting legislation from www.comlaw.gov.au.
The Intergovernmental Panel on Climate Change Guidelines for National Greenhouse Gas Inventories are at www.ipcc-nggip.or.jp. 
Suggestions and comments would be appreciated. They should be addressed to: The Clean Energy Regulator, GPO Box 621 Canberra ACT 2601. Email: reporting@cleanenergyregulator.gov.au. Phone: 1300 553 542.
IMPORTANT NOTICE:
Terms of Use
This National Greenhouse and Energy Reporting (NGER) Wastewater (Domestic and Commercial) calculator (the “Calculator”) is intended to produce estimates that should be considered as a guide only. The Calculator is based on the Determination and other relevant laws current at the date of publication. These laws and their interpretation are subject to change which may affect the accuracy of estimates produced by the Calculator. In particular the factors and formulas used in the Calculator are based on the NGER (Measurement) Determination 2008, which applies from the 2012-13 reporting year.  The Determination is updated periodically and users should note that some factors and formulas are different for earlier reporting years and may change in future years.  
The Clean Energy Regulator and the Commonwealth of Australia are not responsible for the data input into the NGER Wastewater (Domestic and Commercial) Calculator by users, and will in no event be liable for any direct, incidental or consequential loss or damage resulting from incorrect emissions estimates calculated as a result of inaccurate, incomplete or out-of-date data input into the calculator. While reasonable efforts have been made to ensure that the NGER Wastewater (Domestic and Commercial) calculator operates as intended, the Clean Energy Regulator and the Commonwealth of Australia do not warrant that estimates generated by the Calculator will be accurate, complete or up-to-date.
The Clean Energy Regulator and the Commonwealth of Australia will not be liable for any loss or damage from any cause (including negligence) whether arising directly,  incidentally or as consequential loss, out of or in connection with, any use of the Calculator, reliance on its output, or reliance on other information or advice on this website, for any purpose. The information on this website is no substitute for independent advice.  Users should seek independent advice before taking any action or decision on the basis of the emissions estimates generated by the Calculator. The Clean Energy Regulator and the Commonwealth of Australia do not guarantee uninterrupted access to the Calculator or that the associated website and files obtained from or through this website are free from viruses. By using the calculator, you agree to be bound by the above Terms of Use. The Clean Energy Regulator and the Commonwealth may, at their discretion, vary or modify these Terms of Use without notice, and any subsequent use by you of the Calculator will constitute an acceptance of the terms of Use as modified. 
© Commonwealth of Australia 2013
This work is licensed under the Creative Commons Attribution 3.0 Australia Licence. To view a copy of this license, visit http://creativecommons.org/licenses/by/3.0/au 
If you use materials that are licensed under Creative Commons, you are also required to retain any symbols and notices that are included in the materials. Where there are no symbols or notices present on materials you must attribute the work. The Clean Energy Regulator asserts the right to be recognised as author of the original material in the following manner:
© Commonwealth of Australia (2013) Clean Energy Regulator.</t>
  </si>
  <si>
    <r>
      <t>=MCF</t>
    </r>
    <r>
      <rPr>
        <b/>
        <sz val="11"/>
        <color indexed="8"/>
        <rFont val="Calibri"/>
        <family val="2"/>
      </rPr>
      <t>ww</t>
    </r>
  </si>
  <si>
    <r>
      <t>=MCF</t>
    </r>
    <r>
      <rPr>
        <b/>
        <sz val="11"/>
        <color indexed="8"/>
        <rFont val="Calibri"/>
        <family val="2"/>
      </rPr>
      <t>sl</t>
    </r>
  </si>
  <si>
    <r>
      <t>=N</t>
    </r>
    <r>
      <rPr>
        <b/>
        <sz val="11"/>
        <color indexed="8"/>
        <rFont val="Calibri"/>
        <family val="2"/>
      </rPr>
      <t>outdisij</t>
    </r>
  </si>
  <si>
    <r>
      <t>The following IPCC default MCF</t>
    </r>
    <r>
      <rPr>
        <vertAlign val="subscript"/>
        <sz val="12"/>
        <color indexed="8"/>
        <rFont val="Calibri"/>
        <family val="2"/>
      </rPr>
      <t>ww</t>
    </r>
    <r>
      <rPr>
        <sz val="12"/>
        <color indexed="8"/>
        <rFont val="Calibri"/>
        <family val="2"/>
      </rPr>
      <t>/MCF</t>
    </r>
    <r>
      <rPr>
        <vertAlign val="subscript"/>
        <sz val="12"/>
        <color indexed="8"/>
        <rFont val="Calibri"/>
        <family val="2"/>
      </rPr>
      <t>sl</t>
    </r>
    <r>
      <rPr>
        <sz val="12"/>
        <color indexed="8"/>
        <rFont val="Calibri"/>
        <family val="2"/>
      </rPr>
      <t xml:space="preserve"> fractions for various types of treatment:</t>
    </r>
  </si>
  <si>
    <t>2011-12 reporting year onwards</t>
  </si>
  <si>
    <t>&lt;==== For Primary wastewater treatment plants enter Ntrl, Ntro &amp; Noutdisij below to calculate Nin (Do not enter P or Nin) OTHERWISE enter information below (P &amp; Nin) for other treatment plant types</t>
  </si>
  <si>
    <t>PlseIgn</t>
  </si>
  <si>
    <t>&lt;==== Please Ignore</t>
  </si>
  <si>
    <r>
      <rPr>
        <b/>
        <sz val="10"/>
        <rFont val="Calibri"/>
        <family val="2"/>
      </rPr>
      <t>EF</t>
    </r>
    <r>
      <rPr>
        <b/>
        <vertAlign val="subscript"/>
        <sz val="10"/>
        <rFont val="Calibri"/>
        <family val="2"/>
      </rPr>
      <t>disij</t>
    </r>
    <r>
      <rPr>
        <sz val="10"/>
        <rFont val="Calibri"/>
        <family val="2"/>
      </rPr>
      <t xml:space="preserve"> Enclosed waters (discharge tonnes N</t>
    </r>
    <r>
      <rPr>
        <vertAlign val="subscript"/>
        <sz val="10"/>
        <rFont val="Calibri"/>
        <family val="2"/>
      </rPr>
      <t>2</t>
    </r>
    <r>
      <rPr>
        <sz val="10"/>
        <rFont val="Calibri"/>
        <family val="2"/>
      </rPr>
      <t>O as CO</t>
    </r>
    <r>
      <rPr>
        <vertAlign val="subscript"/>
        <sz val="10"/>
        <rFont val="Calibri"/>
        <family val="2"/>
      </rPr>
      <t>2</t>
    </r>
    <r>
      <rPr>
        <sz val="10"/>
        <rFont val="Calibri"/>
        <family val="2"/>
      </rPr>
      <t>-e per tonne N)</t>
    </r>
  </si>
  <si>
    <r>
      <rPr>
        <b/>
        <sz val="10"/>
        <rFont val="Calibri"/>
        <family val="2"/>
      </rPr>
      <t>EF</t>
    </r>
    <r>
      <rPr>
        <b/>
        <vertAlign val="subscript"/>
        <sz val="10"/>
        <rFont val="Calibri"/>
        <family val="2"/>
      </rPr>
      <t>disij</t>
    </r>
    <r>
      <rPr>
        <sz val="10"/>
        <rFont val="Calibri"/>
        <family val="2"/>
      </rPr>
      <t xml:space="preserve"> Estuarine waters (discharge tonnes N</t>
    </r>
    <r>
      <rPr>
        <vertAlign val="subscript"/>
        <sz val="10"/>
        <rFont val="Calibri"/>
        <family val="2"/>
      </rPr>
      <t>2</t>
    </r>
    <r>
      <rPr>
        <sz val="10"/>
        <rFont val="Calibri"/>
        <family val="2"/>
      </rPr>
      <t>O as CO</t>
    </r>
    <r>
      <rPr>
        <vertAlign val="subscript"/>
        <sz val="10"/>
        <rFont val="Calibri"/>
        <family val="2"/>
      </rPr>
      <t>2</t>
    </r>
    <r>
      <rPr>
        <sz val="10"/>
        <rFont val="Calibri"/>
        <family val="2"/>
      </rPr>
      <t>-e per tonne N)</t>
    </r>
  </si>
  <si>
    <r>
      <rPr>
        <b/>
        <sz val="10"/>
        <rFont val="Calibri"/>
        <family val="2"/>
      </rPr>
      <t>EF</t>
    </r>
    <r>
      <rPr>
        <b/>
        <vertAlign val="subscript"/>
        <sz val="10"/>
        <rFont val="Calibri"/>
        <family val="2"/>
      </rPr>
      <t>disij</t>
    </r>
    <r>
      <rPr>
        <sz val="10"/>
        <rFont val="Calibri"/>
        <family val="2"/>
      </rPr>
      <t xml:space="preserve"> Open coastal waters (discharge tonnes N</t>
    </r>
    <r>
      <rPr>
        <vertAlign val="subscript"/>
        <sz val="10"/>
        <rFont val="Calibri"/>
        <family val="2"/>
      </rPr>
      <t>2</t>
    </r>
    <r>
      <rPr>
        <sz val="10"/>
        <rFont val="Calibri"/>
        <family val="2"/>
      </rPr>
      <t>O as CO</t>
    </r>
    <r>
      <rPr>
        <vertAlign val="subscript"/>
        <sz val="10"/>
        <rFont val="Calibri"/>
        <family val="2"/>
      </rPr>
      <t>2</t>
    </r>
    <r>
      <rPr>
        <sz val="10"/>
        <rFont val="Calibri"/>
        <family val="2"/>
      </rPr>
      <t>-e per tonne N)</t>
    </r>
  </si>
  <si>
    <t>Reporting year
(e.g. for reporting year 2013-14 enter 2014)</t>
  </si>
  <si>
    <r>
      <rPr>
        <b/>
        <sz val="11"/>
        <rFont val="Calibri"/>
        <family val="2"/>
      </rPr>
      <t>Instructions for the NGER (domestic &amp; commercial) wastewater calculator</t>
    </r>
    <r>
      <rPr>
        <sz val="11"/>
        <rFont val="Calibri"/>
        <family val="2"/>
      </rPr>
      <t xml:space="preserve">
1</t>
    </r>
    <r>
      <rPr>
        <b/>
        <sz val="11"/>
        <rFont val="Calibri"/>
        <family val="2"/>
      </rPr>
      <t xml:space="preserve">. </t>
    </r>
    <r>
      <rPr>
        <sz val="11"/>
        <rFont val="Calibri"/>
        <family val="2"/>
      </rPr>
      <t>Enter the reporting year in cell C23 (e.g. 2014 for 2013-14) and select the calculation method in cell C24 (1, 2 or 3)
2</t>
    </r>
    <r>
      <rPr>
        <b/>
        <sz val="11"/>
        <rFont val="Calibri"/>
        <family val="2"/>
      </rPr>
      <t xml:space="preserve">. </t>
    </r>
    <r>
      <rPr>
        <sz val="11"/>
        <rFont val="Calibri"/>
        <family val="2"/>
      </rPr>
      <t>Enter data or make a selection in column C when column D specifies to do so. Also include input to determine nitrous oxide emissions, starting in cell C63.
3</t>
    </r>
    <r>
      <rPr>
        <b/>
        <sz val="11"/>
        <rFont val="Calibri"/>
        <family val="2"/>
      </rPr>
      <t xml:space="preserve">. </t>
    </r>
    <r>
      <rPr>
        <sz val="11"/>
        <rFont val="Calibri"/>
        <family val="2"/>
      </rPr>
      <t>Go to either the EERS data entry sheets to see how to enter the calculated results into EERS for NGER reporting. See Important information worksheet for more information.</t>
    </r>
  </si>
  <si>
    <r>
      <t>emissions of methane (CH</t>
    </r>
    <r>
      <rPr>
        <vertAlign val="subscript"/>
        <sz val="12"/>
        <color indexed="8"/>
        <rFont val="Calibri"/>
        <family val="2"/>
      </rPr>
      <t>4</t>
    </r>
    <r>
      <rPr>
        <sz val="12"/>
        <color indexed="8"/>
        <rFont val="Calibri"/>
        <family val="2"/>
      </rPr>
      <t>) in t CO</t>
    </r>
    <r>
      <rPr>
        <vertAlign val="subscript"/>
        <sz val="12"/>
        <color indexed="8"/>
        <rFont val="Calibri"/>
        <family val="2"/>
      </rPr>
      <t>2</t>
    </r>
    <r>
      <rPr>
        <sz val="12"/>
        <color indexed="8"/>
        <rFont val="Calibri"/>
        <family val="2"/>
      </rPr>
      <t>-e</t>
    </r>
  </si>
  <si>
    <r>
      <t>emissions of nitrous oxide (N</t>
    </r>
    <r>
      <rPr>
        <vertAlign val="subscript"/>
        <sz val="12"/>
        <color indexed="8"/>
        <rFont val="Calibri"/>
        <family val="2"/>
      </rPr>
      <t>2</t>
    </r>
    <r>
      <rPr>
        <sz val="12"/>
        <color indexed="8"/>
        <rFont val="Calibri"/>
        <family val="2"/>
      </rPr>
      <t>O) in t CO</t>
    </r>
    <r>
      <rPr>
        <vertAlign val="subscript"/>
        <sz val="12"/>
        <color indexed="8"/>
        <rFont val="Calibri"/>
        <family val="2"/>
      </rPr>
      <t>2</t>
    </r>
    <r>
      <rPr>
        <sz val="12"/>
        <color indexed="8"/>
        <rFont val="Calibri"/>
        <family val="2"/>
      </rPr>
      <t>-e</t>
    </r>
  </si>
  <si>
    <r>
      <t>total emissions in t CO</t>
    </r>
    <r>
      <rPr>
        <vertAlign val="subscript"/>
        <sz val="12"/>
        <rFont val="Calibri"/>
        <family val="2"/>
      </rPr>
      <t>2</t>
    </r>
    <r>
      <rPr>
        <sz val="12"/>
        <rFont val="Calibri"/>
        <family val="2"/>
      </rPr>
      <t>-e</t>
    </r>
  </si>
  <si>
    <t>CLICK HERE for NGER Determination as amended</t>
  </si>
  <si>
    <r>
      <t>CH</t>
    </r>
    <r>
      <rPr>
        <vertAlign val="subscript"/>
        <sz val="12"/>
        <rFont val="Calibri"/>
        <family val="2"/>
      </rPr>
      <t>4gen</t>
    </r>
    <r>
      <rPr>
        <sz val="12"/>
        <rFont val="Calibri"/>
        <family val="2"/>
      </rPr>
      <t xml:space="preserve"> (CH</t>
    </r>
    <r>
      <rPr>
        <vertAlign val="subscript"/>
        <sz val="12"/>
        <rFont val="Calibri"/>
        <family val="2"/>
      </rPr>
      <t>4</t>
    </r>
    <r>
      <rPr>
        <sz val="12"/>
        <rFont val="Calibri"/>
        <family val="2"/>
      </rPr>
      <t xml:space="preserve"> generated by the plant, expressed as t CO</t>
    </r>
    <r>
      <rPr>
        <vertAlign val="subscript"/>
        <sz val="12"/>
        <rFont val="Calibri"/>
        <family val="2"/>
      </rPr>
      <t>2</t>
    </r>
    <r>
      <rPr>
        <sz val="12"/>
        <rFont val="Calibri"/>
        <family val="2"/>
      </rPr>
      <t>-e)</t>
    </r>
  </si>
  <si>
    <t>see NGER Determination subsections 5.25 (2, 3)</t>
  </si>
  <si>
    <r>
      <t>methane (CH</t>
    </r>
    <r>
      <rPr>
        <vertAlign val="subscript"/>
        <sz val="12"/>
        <color indexed="8"/>
        <rFont val="Calibri"/>
        <family val="2"/>
      </rPr>
      <t>4</t>
    </r>
    <r>
      <rPr>
        <sz val="12"/>
        <color indexed="8"/>
        <rFont val="Calibri"/>
        <family val="2"/>
      </rPr>
      <t>) captured in t CO</t>
    </r>
    <r>
      <rPr>
        <vertAlign val="subscript"/>
        <sz val="12"/>
        <color indexed="8"/>
        <rFont val="Calibri"/>
        <family val="2"/>
      </rPr>
      <t>2</t>
    </r>
    <r>
      <rPr>
        <sz val="12"/>
        <color indexed="8"/>
        <rFont val="Calibri"/>
        <family val="2"/>
      </rPr>
      <t>-e</t>
    </r>
  </si>
  <si>
    <r>
      <t>emissions of methane (CH</t>
    </r>
    <r>
      <rPr>
        <vertAlign val="subscript"/>
        <sz val="12"/>
        <color indexed="8"/>
        <rFont val="Calibri"/>
        <family val="2"/>
      </rPr>
      <t>4</t>
    </r>
    <r>
      <rPr>
        <sz val="12"/>
        <color indexed="8"/>
        <rFont val="Calibri"/>
        <family val="2"/>
      </rPr>
      <t>) as t CO</t>
    </r>
    <r>
      <rPr>
        <vertAlign val="subscript"/>
        <sz val="12"/>
        <color indexed="8"/>
        <rFont val="Calibri"/>
        <family val="2"/>
      </rPr>
      <t>2</t>
    </r>
    <r>
      <rPr>
        <sz val="12"/>
        <color indexed="8"/>
        <rFont val="Calibri"/>
        <family val="2"/>
      </rPr>
      <t>-e</t>
    </r>
  </si>
  <si>
    <t>Select method (1 or 2 or 3) from drop-down list. See NGER Determination as amended Part 5.3, links are included in this spreadsheet.</t>
  </si>
  <si>
    <r>
      <t>(N</t>
    </r>
    <r>
      <rPr>
        <vertAlign val="subscript"/>
        <sz val="12"/>
        <rFont val="Calibri"/>
        <family val="2"/>
      </rPr>
      <t>2</t>
    </r>
    <r>
      <rPr>
        <sz val="12"/>
        <rFont val="Calibri"/>
        <family val="2"/>
      </rPr>
      <t>O released by the plant measured in t CO</t>
    </r>
    <r>
      <rPr>
        <vertAlign val="subscript"/>
        <sz val="12"/>
        <rFont val="Calibri"/>
        <family val="2"/>
      </rPr>
      <t>2</t>
    </r>
    <r>
      <rPr>
        <sz val="12"/>
        <rFont val="Calibri"/>
        <family val="2"/>
      </rPr>
      <t>-e)</t>
    </r>
  </si>
  <si>
    <t>Possible discharge environments and respective emissions factors - s5.31 NGER Determination</t>
  </si>
  <si>
    <t>Method 1—methane released from wastewater handling (domestic and commercial)</t>
  </si>
  <si>
    <t>Division 5.3.2—Method 1—methane released from wastewater handling (domestic and commercial)</t>
  </si>
  <si>
    <r>
      <t>Conversion factor (</t>
    </r>
    <r>
      <rPr>
        <b/>
        <sz val="10"/>
        <rFont val="Calibri"/>
        <family val="2"/>
      </rPr>
      <t>VS</t>
    </r>
    <r>
      <rPr>
        <b/>
        <vertAlign val="subscript"/>
        <sz val="10"/>
        <rFont val="Calibri"/>
        <family val="2"/>
      </rPr>
      <t>pslz</t>
    </r>
    <r>
      <rPr>
        <sz val="10"/>
        <rFont val="Calibri"/>
        <family val="2"/>
      </rPr>
      <t xml:space="preserve"> ===&gt; </t>
    </r>
    <r>
      <rPr>
        <b/>
        <sz val="10"/>
        <rFont val="Calibri"/>
        <family val="2"/>
      </rPr>
      <t>COD</t>
    </r>
    <r>
      <rPr>
        <b/>
        <vertAlign val="subscript"/>
        <sz val="10"/>
        <rFont val="Calibri"/>
        <family val="2"/>
      </rPr>
      <t>pslz</t>
    </r>
    <r>
      <rPr>
        <sz val="10"/>
        <rFont val="Calibri"/>
        <family val="2"/>
      </rPr>
      <t>) (default = 1.99)</t>
    </r>
  </si>
  <si>
    <r>
      <t>Conversion factor (</t>
    </r>
    <r>
      <rPr>
        <b/>
        <sz val="10"/>
        <rFont val="Calibri"/>
        <family val="2"/>
      </rPr>
      <t>VS</t>
    </r>
    <r>
      <rPr>
        <b/>
        <vertAlign val="subscript"/>
        <sz val="10"/>
        <rFont val="Calibri"/>
        <family val="2"/>
      </rPr>
      <t>waslz</t>
    </r>
    <r>
      <rPr>
        <sz val="10"/>
        <rFont val="Calibri"/>
        <family val="2"/>
      </rPr>
      <t xml:space="preserve"> ===&gt;</t>
    </r>
    <r>
      <rPr>
        <b/>
        <sz val="10"/>
        <rFont val="Calibri"/>
        <family val="2"/>
      </rPr>
      <t xml:space="preserve"> COD</t>
    </r>
    <r>
      <rPr>
        <b/>
        <vertAlign val="subscript"/>
        <sz val="10"/>
        <rFont val="Calibri"/>
        <family val="2"/>
      </rPr>
      <t>waslz</t>
    </r>
    <r>
      <rPr>
        <sz val="10"/>
        <rFont val="Calibri"/>
        <family val="2"/>
      </rPr>
      <t>) (default = 1.48)</t>
    </r>
  </si>
  <si>
    <t>If data is available on the biochemical oxygen demand (BOD) in the effluent</t>
  </si>
  <si>
    <t>If data is available on the biochemical oxygen demand (BOD) in the wastewater</t>
  </si>
  <si>
    <t>If facility operating data that measures the volumetric effluent rate and the effluent rate of COD concentration; or</t>
  </si>
  <si>
    <t>If facility operating data that measures the volumetric influent rate and the influent rate of COD concentration; or</t>
  </si>
  <si>
    <t>InpnotReq</t>
  </si>
  <si>
    <t>&lt;==== Incorrect input</t>
  </si>
  <si>
    <t>Incinp</t>
  </si>
  <si>
    <r>
      <t xml:space="preserve">N/A because </t>
    </r>
    <r>
      <rPr>
        <b/>
        <sz val="10"/>
        <color indexed="8"/>
        <rFont val="Calibri"/>
        <family val="2"/>
      </rPr>
      <t>COD</t>
    </r>
    <r>
      <rPr>
        <b/>
        <vertAlign val="subscript"/>
        <sz val="10"/>
        <color indexed="8"/>
        <rFont val="Calibri"/>
        <family val="2"/>
      </rPr>
      <t>pslz</t>
    </r>
    <r>
      <rPr>
        <sz val="10"/>
        <color indexed="8"/>
        <rFont val="Calibri"/>
        <family val="2"/>
      </rPr>
      <t xml:space="preserve"> directly entered - please delete</t>
    </r>
  </si>
  <si>
    <r>
      <t xml:space="preserve">N/A because </t>
    </r>
    <r>
      <rPr>
        <b/>
        <sz val="10"/>
        <color indexed="8"/>
        <rFont val="Calibri"/>
        <family val="2"/>
      </rPr>
      <t>COD</t>
    </r>
    <r>
      <rPr>
        <b/>
        <vertAlign val="subscript"/>
        <sz val="10"/>
        <color indexed="8"/>
        <rFont val="Calibri"/>
        <family val="2"/>
      </rPr>
      <t>waslz</t>
    </r>
    <r>
      <rPr>
        <sz val="10"/>
        <color indexed="8"/>
        <rFont val="Calibri"/>
        <family val="2"/>
      </rPr>
      <t xml:space="preserve"> directly entered - please delete</t>
    </r>
  </si>
  <si>
    <t>&lt;==== Select from drop-down list</t>
  </si>
  <si>
    <t>Seldrop</t>
  </si>
  <si>
    <r>
      <t xml:space="preserve">Input </t>
    </r>
    <r>
      <rPr>
        <b/>
        <sz val="10"/>
        <color indexed="8"/>
        <rFont val="Calibri"/>
        <family val="2"/>
      </rPr>
      <t>VS</t>
    </r>
    <r>
      <rPr>
        <b/>
        <vertAlign val="subscript"/>
        <sz val="10"/>
        <color indexed="8"/>
        <rFont val="Calibri"/>
        <family val="2"/>
      </rPr>
      <t>pslz</t>
    </r>
    <r>
      <rPr>
        <sz val="10"/>
        <color indexed="8"/>
        <rFont val="Calibri"/>
        <family val="2"/>
      </rPr>
      <t xml:space="preserve"> &amp; conversion factor or directly input </t>
    </r>
    <r>
      <rPr>
        <b/>
        <sz val="10"/>
        <color indexed="8"/>
        <rFont val="Calibri"/>
        <family val="2"/>
      </rPr>
      <t>COD</t>
    </r>
    <r>
      <rPr>
        <b/>
        <vertAlign val="subscript"/>
        <sz val="10"/>
        <color indexed="8"/>
        <rFont val="Calibri"/>
        <family val="2"/>
      </rPr>
      <t>pslz</t>
    </r>
  </si>
  <si>
    <r>
      <t xml:space="preserve">Input </t>
    </r>
    <r>
      <rPr>
        <b/>
        <sz val="10"/>
        <color indexed="8"/>
        <rFont val="Calibri"/>
        <family val="2"/>
      </rPr>
      <t>VS</t>
    </r>
    <r>
      <rPr>
        <b/>
        <vertAlign val="subscript"/>
        <sz val="10"/>
        <color indexed="8"/>
        <rFont val="Calibri"/>
        <family val="2"/>
      </rPr>
      <t>waslz</t>
    </r>
    <r>
      <rPr>
        <sz val="10"/>
        <color indexed="8"/>
        <rFont val="Calibri"/>
        <family val="2"/>
      </rPr>
      <t xml:space="preserve"> &amp; conversion factor or directly input </t>
    </r>
    <r>
      <rPr>
        <b/>
        <sz val="10"/>
        <color indexed="8"/>
        <rFont val="Calibri"/>
        <family val="2"/>
      </rPr>
      <t>COD</t>
    </r>
    <r>
      <rPr>
        <b/>
        <vertAlign val="subscript"/>
        <sz val="10"/>
        <color indexed="8"/>
        <rFont val="Calibri"/>
        <family val="2"/>
      </rPr>
      <t>waslz</t>
    </r>
  </si>
  <si>
    <t>see NGER Determination subsections 5.26 (2) step 2 &amp; 3</t>
  </si>
  <si>
    <t>D&amp;C plant 2015</t>
  </si>
  <si>
    <t>For each separate sub facility use a separate file (workbook) if method 2 or 3 is selected.</t>
  </si>
  <si>
    <r>
      <t>COD</t>
    </r>
    <r>
      <rPr>
        <vertAlign val="subscript"/>
        <sz val="11"/>
        <color indexed="8"/>
        <rFont val="Calibri"/>
        <family val="2"/>
      </rPr>
      <t>s</t>
    </r>
    <r>
      <rPr>
        <sz val="11"/>
        <color indexed="8"/>
        <rFont val="Calibri"/>
        <family val="2"/>
      </rPr>
      <t>l=</t>
    </r>
  </si>
  <si>
    <t>Complete worksheet D&amp;C plant 1 or D&amp;C plant 2015</t>
  </si>
  <si>
    <t>deep anaerobic lagoon (&gt;2 metres)</t>
  </si>
  <si>
    <t>shallow anaerobic lagoon (&lt;2 metres)</t>
  </si>
  <si>
    <t>anaerobic digester/reactor</t>
  </si>
  <si>
    <t>managed aerobic treatment</t>
  </si>
  <si>
    <t>unmanaged aerobic treatment</t>
  </si>
  <si>
    <t>Open coastal waters (ocean and deep ocean)  (0.0)</t>
  </si>
  <si>
    <t>AFTER data has been entered separately in this sheet for each sub-facility, use sum of data in "EERS data entry" worksheet to report into EERS</t>
  </si>
  <si>
    <t>AFTER data has been entered in this sheet for the plant, use "EERS data entry" worksheet to report into EERS.</t>
  </si>
  <si>
    <r>
      <t xml:space="preserve">NGER Determination as amended Part 5.3 - Divisions 5.3.2 - 5.3.4 (methane) - </t>
    </r>
    <r>
      <rPr>
        <b/>
        <sz val="17"/>
        <rFont val="Calibri"/>
        <family val="2"/>
      </rPr>
      <t>End Date 30 June 2014</t>
    </r>
  </si>
  <si>
    <r>
      <t xml:space="preserve">NGER Determination as amended Part 5.3 - Divisions 5.3.5 - 5.3.7 (nitrous oxide) - </t>
    </r>
    <r>
      <rPr>
        <b/>
        <sz val="17"/>
        <rFont val="Calibri"/>
        <family val="2"/>
      </rPr>
      <t>End Date 30 June 2014</t>
    </r>
  </si>
  <si>
    <t>Please enter required information</t>
  </si>
  <si>
    <t>The method used for calculation</t>
  </si>
  <si>
    <t>Default value has been entered for you</t>
  </si>
  <si>
    <r>
      <t>CH</t>
    </r>
    <r>
      <rPr>
        <vertAlign val="subscript"/>
        <sz val="12"/>
        <rFont val="Calibri"/>
        <family val="2"/>
        <scheme val="minor"/>
      </rPr>
      <t>4gen</t>
    </r>
    <r>
      <rPr>
        <sz val="12"/>
        <rFont val="Calibri"/>
        <family val="2"/>
        <scheme val="minor"/>
      </rPr>
      <t xml:space="preserve"> (CH</t>
    </r>
    <r>
      <rPr>
        <vertAlign val="subscript"/>
        <sz val="12"/>
        <rFont val="Calibri"/>
        <family val="2"/>
        <scheme val="minor"/>
      </rPr>
      <t>4</t>
    </r>
    <r>
      <rPr>
        <sz val="12"/>
        <rFont val="Calibri"/>
        <family val="2"/>
        <scheme val="minor"/>
      </rPr>
      <t xml:space="preserve"> generated by the plant, expressed as t CO</t>
    </r>
    <r>
      <rPr>
        <vertAlign val="subscript"/>
        <sz val="12"/>
        <rFont val="Calibri"/>
        <family val="2"/>
        <scheme val="minor"/>
      </rPr>
      <t>2</t>
    </r>
    <r>
      <rPr>
        <sz val="12"/>
        <rFont val="Calibri"/>
        <family val="2"/>
        <scheme val="minor"/>
      </rPr>
      <t>-e)</t>
    </r>
  </si>
  <si>
    <r>
      <t>CH</t>
    </r>
    <r>
      <rPr>
        <b/>
        <vertAlign val="subscript"/>
        <sz val="12"/>
        <rFont val="Calibri"/>
        <family val="2"/>
        <scheme val="minor"/>
      </rPr>
      <t>4gen</t>
    </r>
    <r>
      <rPr>
        <b/>
        <sz val="12"/>
        <rFont val="Calibri"/>
        <family val="2"/>
        <scheme val="minor"/>
      </rPr>
      <t xml:space="preserve"> = [(COD</t>
    </r>
    <r>
      <rPr>
        <b/>
        <vertAlign val="subscript"/>
        <sz val="12"/>
        <rFont val="Calibri"/>
        <family val="2"/>
        <scheme val="minor"/>
      </rPr>
      <t>wi</t>
    </r>
    <r>
      <rPr>
        <b/>
        <sz val="12"/>
        <rFont val="Calibri"/>
        <family val="2"/>
        <scheme val="minor"/>
      </rPr>
      <t xml:space="preserve"> – COD</t>
    </r>
    <r>
      <rPr>
        <b/>
        <vertAlign val="subscript"/>
        <sz val="12"/>
        <rFont val="Calibri"/>
        <family val="2"/>
        <scheme val="minor"/>
      </rPr>
      <t>sl</t>
    </r>
    <r>
      <rPr>
        <b/>
        <sz val="12"/>
        <rFont val="Calibri"/>
        <family val="2"/>
        <scheme val="minor"/>
      </rPr>
      <t xml:space="preserve"> - COD</t>
    </r>
    <r>
      <rPr>
        <b/>
        <vertAlign val="subscript"/>
        <sz val="12"/>
        <rFont val="Calibri"/>
        <family val="2"/>
        <scheme val="minor"/>
      </rPr>
      <t>eff</t>
    </r>
    <r>
      <rPr>
        <b/>
        <sz val="12"/>
        <rFont val="Calibri"/>
        <family val="2"/>
        <scheme val="minor"/>
      </rPr>
      <t>) x MCF</t>
    </r>
    <r>
      <rPr>
        <b/>
        <vertAlign val="subscript"/>
        <sz val="12"/>
        <rFont val="Calibri"/>
        <family val="2"/>
        <scheme val="minor"/>
      </rPr>
      <t>ww</t>
    </r>
    <r>
      <rPr>
        <b/>
        <sz val="12"/>
        <rFont val="Calibri"/>
        <family val="2"/>
        <scheme val="minor"/>
      </rPr>
      <t xml:space="preserve"> x EF</t>
    </r>
    <r>
      <rPr>
        <b/>
        <vertAlign val="subscript"/>
        <sz val="12"/>
        <rFont val="Calibri"/>
        <family val="2"/>
        <scheme val="minor"/>
      </rPr>
      <t>wij</t>
    </r>
    <r>
      <rPr>
        <b/>
        <sz val="12"/>
        <rFont val="Calibri"/>
        <family val="2"/>
        <scheme val="minor"/>
      </rPr>
      <t>]
 + [(COD</t>
    </r>
    <r>
      <rPr>
        <b/>
        <vertAlign val="subscript"/>
        <sz val="12"/>
        <rFont val="Calibri"/>
        <family val="2"/>
        <scheme val="minor"/>
      </rPr>
      <t>sl</t>
    </r>
    <r>
      <rPr>
        <b/>
        <sz val="12"/>
        <rFont val="Calibri"/>
        <family val="2"/>
        <scheme val="minor"/>
      </rPr>
      <t xml:space="preserve"> - COD</t>
    </r>
    <r>
      <rPr>
        <b/>
        <vertAlign val="subscript"/>
        <sz val="12"/>
        <rFont val="Calibri"/>
        <family val="2"/>
        <scheme val="minor"/>
      </rPr>
      <t>trl</t>
    </r>
    <r>
      <rPr>
        <b/>
        <sz val="12"/>
        <rFont val="Calibri"/>
        <family val="2"/>
        <scheme val="minor"/>
      </rPr>
      <t xml:space="preserve"> - COD</t>
    </r>
    <r>
      <rPr>
        <b/>
        <vertAlign val="subscript"/>
        <sz val="12"/>
        <rFont val="Calibri"/>
        <family val="2"/>
        <scheme val="minor"/>
      </rPr>
      <t>tro</t>
    </r>
    <r>
      <rPr>
        <b/>
        <sz val="12"/>
        <rFont val="Calibri"/>
        <family val="2"/>
        <scheme val="minor"/>
      </rPr>
      <t>) x MCF</t>
    </r>
    <r>
      <rPr>
        <b/>
        <vertAlign val="subscript"/>
        <sz val="12"/>
        <rFont val="Calibri"/>
        <family val="2"/>
        <scheme val="minor"/>
      </rPr>
      <t>sl</t>
    </r>
    <r>
      <rPr>
        <b/>
        <sz val="12"/>
        <rFont val="Calibri"/>
        <family val="2"/>
        <scheme val="minor"/>
      </rPr>
      <t xml:space="preserve"> x EF</t>
    </r>
    <r>
      <rPr>
        <b/>
        <vertAlign val="subscript"/>
        <sz val="12"/>
        <rFont val="Calibri"/>
        <family val="2"/>
        <scheme val="minor"/>
      </rPr>
      <t>slij</t>
    </r>
    <r>
      <rPr>
        <b/>
        <sz val="12"/>
        <rFont val="Calibri"/>
        <family val="2"/>
        <scheme val="minor"/>
      </rPr>
      <t>] =</t>
    </r>
  </si>
  <si>
    <r>
      <t>CH</t>
    </r>
    <r>
      <rPr>
        <vertAlign val="subscript"/>
        <sz val="12"/>
        <rFont val="Calibri"/>
        <family val="2"/>
        <scheme val="minor"/>
      </rPr>
      <t>4</t>
    </r>
    <r>
      <rPr>
        <vertAlign val="superscript"/>
        <sz val="12"/>
        <rFont val="Calibri"/>
        <family val="2"/>
        <scheme val="minor"/>
      </rPr>
      <t>*</t>
    </r>
    <r>
      <rPr>
        <sz val="12"/>
        <rFont val="Calibri"/>
        <family val="2"/>
        <scheme val="minor"/>
      </rPr>
      <t xml:space="preserve"> (CH</t>
    </r>
    <r>
      <rPr>
        <vertAlign val="subscript"/>
        <sz val="12"/>
        <rFont val="Calibri"/>
        <family val="2"/>
        <scheme val="minor"/>
      </rPr>
      <t>4</t>
    </r>
    <r>
      <rPr>
        <sz val="12"/>
        <rFont val="Calibri"/>
        <family val="2"/>
        <scheme val="minor"/>
      </rPr>
      <t xml:space="preserve"> in biogas released, CO</t>
    </r>
    <r>
      <rPr>
        <vertAlign val="subscript"/>
        <sz val="12"/>
        <rFont val="Calibri"/>
        <family val="2"/>
        <scheme val="minor"/>
      </rPr>
      <t>2</t>
    </r>
    <r>
      <rPr>
        <sz val="12"/>
        <rFont val="Calibri"/>
        <family val="2"/>
        <scheme val="minor"/>
      </rPr>
      <t>-e tonnes)</t>
    </r>
  </si>
  <si>
    <r>
      <t>γ(Q</t>
    </r>
    <r>
      <rPr>
        <vertAlign val="subscript"/>
        <sz val="12"/>
        <rFont val="Calibri"/>
        <family val="2"/>
        <scheme val="minor"/>
      </rPr>
      <t xml:space="preserve"> cap</t>
    </r>
    <r>
      <rPr>
        <sz val="12"/>
        <rFont val="Calibri"/>
        <family val="2"/>
        <scheme val="minor"/>
      </rPr>
      <t xml:space="preserve"> + Q</t>
    </r>
    <r>
      <rPr>
        <vertAlign val="subscript"/>
        <sz val="12"/>
        <rFont val="Calibri"/>
        <family val="2"/>
        <scheme val="minor"/>
      </rPr>
      <t>flared</t>
    </r>
    <r>
      <rPr>
        <sz val="12"/>
        <rFont val="Calibri"/>
        <family val="2"/>
        <scheme val="minor"/>
      </rPr>
      <t xml:space="preserve"> + Q</t>
    </r>
    <r>
      <rPr>
        <vertAlign val="subscript"/>
        <sz val="12"/>
        <rFont val="Calibri"/>
        <family val="2"/>
        <scheme val="minor"/>
      </rPr>
      <t>tr</t>
    </r>
    <r>
      <rPr>
        <sz val="12"/>
        <rFont val="Calibri"/>
        <family val="2"/>
        <scheme val="minor"/>
      </rPr>
      <t>)</t>
    </r>
  </si>
  <si>
    <r>
      <t>methane (CH</t>
    </r>
    <r>
      <rPr>
        <vertAlign val="subscript"/>
        <sz val="12"/>
        <color indexed="8"/>
        <rFont val="Calibri"/>
        <family val="2"/>
        <scheme val="minor"/>
      </rPr>
      <t>4</t>
    </r>
    <r>
      <rPr>
        <sz val="12"/>
        <color indexed="8"/>
        <rFont val="Calibri"/>
        <family val="2"/>
        <scheme val="minor"/>
      </rPr>
      <t>) captured in t CO</t>
    </r>
    <r>
      <rPr>
        <vertAlign val="subscript"/>
        <sz val="12"/>
        <color indexed="8"/>
        <rFont val="Calibri"/>
        <family val="2"/>
        <scheme val="minor"/>
      </rPr>
      <t>2</t>
    </r>
    <r>
      <rPr>
        <sz val="12"/>
        <color indexed="8"/>
        <rFont val="Calibri"/>
        <family val="2"/>
        <scheme val="minor"/>
      </rPr>
      <t>-e</t>
    </r>
  </si>
  <si>
    <r>
      <t>E</t>
    </r>
    <r>
      <rPr>
        <vertAlign val="subscript"/>
        <sz val="12"/>
        <rFont val="Calibri"/>
        <family val="2"/>
        <scheme val="minor"/>
      </rPr>
      <t>j</t>
    </r>
    <r>
      <rPr>
        <sz val="12"/>
        <rFont val="Calibri"/>
        <family val="2"/>
        <scheme val="minor"/>
      </rPr>
      <t xml:space="preserve"> = [CH</t>
    </r>
    <r>
      <rPr>
        <vertAlign val="subscript"/>
        <sz val="12"/>
        <rFont val="Calibri"/>
        <family val="2"/>
        <scheme val="minor"/>
      </rPr>
      <t>4</t>
    </r>
    <r>
      <rPr>
        <vertAlign val="superscript"/>
        <sz val="12"/>
        <rFont val="Calibri"/>
        <family val="2"/>
        <scheme val="minor"/>
      </rPr>
      <t>*</t>
    </r>
    <r>
      <rPr>
        <sz val="12"/>
        <rFont val="Calibri"/>
        <family val="2"/>
        <scheme val="minor"/>
      </rPr>
      <t xml:space="preserve"> - γ(Q</t>
    </r>
    <r>
      <rPr>
        <vertAlign val="subscript"/>
        <sz val="12"/>
        <rFont val="Calibri"/>
        <family val="2"/>
        <scheme val="minor"/>
      </rPr>
      <t xml:space="preserve"> cap</t>
    </r>
    <r>
      <rPr>
        <sz val="12"/>
        <rFont val="Calibri"/>
        <family val="2"/>
        <scheme val="minor"/>
      </rPr>
      <t xml:space="preserve"> + Q</t>
    </r>
    <r>
      <rPr>
        <vertAlign val="subscript"/>
        <sz val="12"/>
        <rFont val="Calibri"/>
        <family val="2"/>
        <scheme val="minor"/>
      </rPr>
      <t>flared</t>
    </r>
    <r>
      <rPr>
        <sz val="12"/>
        <rFont val="Calibri"/>
        <family val="2"/>
        <scheme val="minor"/>
      </rPr>
      <t xml:space="preserve"> + Q</t>
    </r>
    <r>
      <rPr>
        <vertAlign val="subscript"/>
        <sz val="12"/>
        <rFont val="Calibri"/>
        <family val="2"/>
        <scheme val="minor"/>
      </rPr>
      <t>tr</t>
    </r>
    <r>
      <rPr>
        <sz val="12"/>
        <rFont val="Calibri"/>
        <family val="2"/>
        <scheme val="minor"/>
      </rPr>
      <t>)] =</t>
    </r>
  </si>
  <si>
    <r>
      <t>emissions of methane (CH</t>
    </r>
    <r>
      <rPr>
        <vertAlign val="subscript"/>
        <sz val="12"/>
        <color indexed="8"/>
        <rFont val="Calibri"/>
        <family val="2"/>
        <scheme val="minor"/>
      </rPr>
      <t>4</t>
    </r>
    <r>
      <rPr>
        <sz val="12"/>
        <color indexed="8"/>
        <rFont val="Calibri"/>
        <family val="2"/>
        <scheme val="minor"/>
      </rPr>
      <t>) as t CO</t>
    </r>
    <r>
      <rPr>
        <vertAlign val="subscript"/>
        <sz val="12"/>
        <color indexed="8"/>
        <rFont val="Calibri"/>
        <family val="2"/>
        <scheme val="minor"/>
      </rPr>
      <t>2</t>
    </r>
    <r>
      <rPr>
        <sz val="12"/>
        <color indexed="8"/>
        <rFont val="Calibri"/>
        <family val="2"/>
        <scheme val="minor"/>
      </rPr>
      <t>-e</t>
    </r>
  </si>
  <si>
    <r>
      <t xml:space="preserve">Select </t>
    </r>
    <r>
      <rPr>
        <b/>
        <sz val="12"/>
        <color indexed="8"/>
        <rFont val="Calibri"/>
        <family val="2"/>
        <scheme val="minor"/>
      </rPr>
      <t>method 1</t>
    </r>
    <r>
      <rPr>
        <sz val="12"/>
        <color indexed="8"/>
        <rFont val="Calibri"/>
        <family val="2"/>
        <scheme val="minor"/>
      </rPr>
      <t xml:space="preserve"> from drop-down list. See NGER Determination as amended Part 5.3, links are included in this spreadsheet.</t>
    </r>
  </si>
  <si>
    <r>
      <t>The following IPCC default methane correction factors for various types of treatment</t>
    </r>
    <r>
      <rPr>
        <sz val="12"/>
        <color indexed="8"/>
        <rFont val="Calibri"/>
        <family val="2"/>
        <scheme val="minor"/>
      </rPr>
      <t>:</t>
    </r>
  </si>
  <si>
    <r>
      <t>Note: chemical oxygen demand (COD) can be derived from biological oxygen demand (BOD), EXCEPT for COD</t>
    </r>
    <r>
      <rPr>
        <b/>
        <vertAlign val="subscript"/>
        <sz val="12"/>
        <color indexed="8"/>
        <rFont val="Calibri"/>
        <family val="2"/>
        <scheme val="minor"/>
      </rPr>
      <t>w</t>
    </r>
    <r>
      <rPr>
        <b/>
        <sz val="12"/>
        <color indexed="8"/>
        <rFont val="Calibri"/>
        <family val="2"/>
        <scheme val="minor"/>
      </rPr>
      <t xml:space="preserve"> under Method 1. </t>
    </r>
    <r>
      <rPr>
        <b/>
        <u/>
        <sz val="12"/>
        <color indexed="8"/>
        <rFont val="Calibri"/>
        <family val="2"/>
        <scheme val="minor"/>
      </rPr>
      <t>COD = 2.6 × BOD</t>
    </r>
    <r>
      <rPr>
        <b/>
        <u/>
        <vertAlign val="subscript"/>
        <sz val="12"/>
        <color indexed="8"/>
        <rFont val="Calibri"/>
        <family val="2"/>
        <scheme val="minor"/>
      </rPr>
      <t>5</t>
    </r>
    <r>
      <rPr>
        <b/>
        <u/>
        <sz val="12"/>
        <color indexed="8"/>
        <rFont val="Calibri"/>
        <family val="2"/>
        <scheme val="minor"/>
      </rPr>
      <t>.</t>
    </r>
  </si>
  <si>
    <t>Number of persons served by operation of the plant (P)</t>
  </si>
  <si>
    <t>Quantity in tonnes of COD per capita of wastewater using a default of 0.0585 tonnes per person (DCw)</t>
  </si>
  <si>
    <t>Tonnes, estimated volatile solids in the primary sludge (VSpsl)</t>
  </si>
  <si>
    <t>Tonnes, chemical oxygen demand (COD) in wastewater entering the plant (CODw)</t>
  </si>
  <si>
    <t>Tonnes, quantity of COD removed as primary sludge from wastewater and treated in the plant (CODpsl)</t>
  </si>
  <si>
    <t>Tonnes, quantity of COD removed as waste activated sludge from wastewater and treated in the plant (CODwasl)</t>
  </si>
  <si>
    <t>Tonnes, quantity of COD removed as sludge from wastewater and treated in the plant (CODsl)</t>
  </si>
  <si>
    <t>Tonnes, quantity of COD in effluent leaving the plant (CODeff)</t>
  </si>
  <si>
    <t>Tonnes, quantity of COD in sludge transferred out of the plant and removed to landfill (CODtrl)</t>
  </si>
  <si>
    <t>Tonnes, quantity of COD in sludge transferred out of the plant and removed to a site other than landfill (CODtro)</t>
  </si>
  <si>
    <t>Methane correction factor for wastewater treated at the plant (MCFww)</t>
  </si>
  <si>
    <t>Methane correction factor for sludge treated at the plant (MCFsl)</t>
  </si>
  <si>
    <t>Quantity of methane, in cubic metres, in sludge biogas captured for combustion by the plant (Qcap)</t>
  </si>
  <si>
    <t>Tonnes, estimated volatile solids in the waste activated sludge (VSwasl)</t>
  </si>
  <si>
    <r>
      <t xml:space="preserve">Input </t>
    </r>
    <r>
      <rPr>
        <b/>
        <sz val="10"/>
        <color indexed="8"/>
        <rFont val="Calibri"/>
        <family val="2"/>
      </rPr>
      <t>VSwa</t>
    </r>
    <r>
      <rPr>
        <b/>
        <vertAlign val="subscript"/>
        <sz val="10"/>
        <color indexed="8"/>
        <rFont val="Calibri"/>
        <family val="2"/>
      </rPr>
      <t>sl</t>
    </r>
    <r>
      <rPr>
        <sz val="10"/>
        <color indexed="8"/>
        <rFont val="Calibri"/>
        <family val="2"/>
      </rPr>
      <t xml:space="preserve"> &amp; conversion factor or directly input </t>
    </r>
    <r>
      <rPr>
        <b/>
        <sz val="10"/>
        <color indexed="8"/>
        <rFont val="Calibri"/>
        <family val="2"/>
      </rPr>
      <t>COD</t>
    </r>
    <r>
      <rPr>
        <b/>
        <vertAlign val="subscript"/>
        <sz val="10"/>
        <color indexed="8"/>
        <rFont val="Calibri"/>
        <family val="2"/>
      </rPr>
      <t>sl</t>
    </r>
    <r>
      <rPr>
        <sz val="10"/>
        <color indexed="8"/>
        <rFont val="Calibri"/>
        <family val="2"/>
      </rPr>
      <t xml:space="preserve"> below</t>
    </r>
  </si>
  <si>
    <t>Select from drop-down list or enter another numerical value</t>
  </si>
  <si>
    <t>Method 1 input panel</t>
  </si>
  <si>
    <t>Amount from wastewater</t>
  </si>
  <si>
    <t>Amount from sludge</t>
  </si>
  <si>
    <t>Emissions of methane released by the plant during the year</t>
  </si>
  <si>
    <t>Emissions of nitrous oxide released from human sewage treated by the plant during the year</t>
  </si>
  <si>
    <t>Total emissions</t>
  </si>
  <si>
    <t>Methane generated from commercial wastewater and sludge treatment by the plant during the year</t>
  </si>
  <si>
    <r>
      <rPr>
        <b/>
        <sz val="10"/>
        <color indexed="8"/>
        <rFont val="Calibri"/>
        <family val="2"/>
      </rPr>
      <t>P</t>
    </r>
    <r>
      <rPr>
        <sz val="10"/>
        <color indexed="8"/>
        <rFont val="Calibri"/>
        <family val="2"/>
      </rPr>
      <t>opulation serviced by the plant during the year (P)</t>
    </r>
  </si>
  <si>
    <r>
      <rPr>
        <b/>
        <sz val="10"/>
        <color indexed="8"/>
        <rFont val="Calibri"/>
        <family val="2"/>
      </rPr>
      <t>Q</t>
    </r>
    <r>
      <rPr>
        <sz val="10"/>
        <color indexed="8"/>
        <rFont val="Calibri"/>
        <family val="2"/>
      </rPr>
      <t>uantity of nitrogen entering the plant in tonnes (Nin) (Method 1)</t>
    </r>
  </si>
  <si>
    <t>Fraction of nitrogen in protein(FracPr)</t>
  </si>
  <si>
    <r>
      <rPr>
        <b/>
        <sz val="10"/>
        <color indexed="8"/>
        <rFont val="Calibri"/>
        <family val="2"/>
      </rPr>
      <t>A</t>
    </r>
    <r>
      <rPr>
        <sz val="10"/>
        <rFont val="Calibri"/>
        <family val="2"/>
      </rPr>
      <t>nnual per capita protein intake of the population being served by the plant in tonnes (Protein)</t>
    </r>
  </si>
  <si>
    <t>Reporting method</t>
  </si>
  <si>
    <t>Value has been entered for you</t>
  </si>
  <si>
    <r>
      <rPr>
        <b/>
        <sz val="10"/>
        <rFont val="Calibri"/>
        <family val="2"/>
      </rPr>
      <t>T</t>
    </r>
    <r>
      <rPr>
        <sz val="10"/>
        <rFont val="Calibri"/>
        <family val="2"/>
      </rPr>
      <t>onnes of nitrogen entering the plant</t>
    </r>
  </si>
  <si>
    <t>Nitrogen input</t>
  </si>
  <si>
    <t>See NGER Determination subsections 5.25 (2, 3)</t>
  </si>
  <si>
    <t>MENU</t>
  </si>
  <si>
    <t>Tonnes of nitrogen in sludge transferred out of the plant and removed to landfill (Ntrl)</t>
  </si>
  <si>
    <r>
      <rPr>
        <b/>
        <sz val="10"/>
        <rFont val="Calibri"/>
        <family val="2"/>
      </rPr>
      <t>Tonnes</t>
    </r>
    <r>
      <rPr>
        <sz val="10"/>
        <rFont val="Calibri"/>
        <family val="2"/>
      </rPr>
      <t xml:space="preserve"> of nitrogen in sludge transferred out of the plant and removed to a site other than landfill (Ntro)</t>
    </r>
  </si>
  <si>
    <t>Emission factor for wastewater treatment (Efsecij)</t>
  </si>
  <si>
    <t>Tonnes nitrogen in effluent (Nout)</t>
  </si>
  <si>
    <r>
      <rPr>
        <sz val="10"/>
        <rFont val="Calibri"/>
        <family val="2"/>
      </rPr>
      <t>Discharge tonnes N</t>
    </r>
    <r>
      <rPr>
        <vertAlign val="subscript"/>
        <sz val="10"/>
        <rFont val="Calibri"/>
        <family val="2"/>
      </rPr>
      <t>2</t>
    </r>
    <r>
      <rPr>
        <sz val="10"/>
        <rFont val="Calibri"/>
        <family val="2"/>
      </rPr>
      <t>O as CO</t>
    </r>
    <r>
      <rPr>
        <vertAlign val="subscript"/>
        <sz val="10"/>
        <rFont val="Calibri"/>
        <family val="2"/>
      </rPr>
      <t>2</t>
    </r>
    <r>
      <rPr>
        <sz val="10"/>
        <rFont val="Calibri"/>
        <family val="2"/>
      </rPr>
      <t>-e per tonne N (Efdisij)</t>
    </r>
  </si>
  <si>
    <t>Quantity of methane, in cubic metres, in sludge biogas flared during the year by the plant (Qflared)</t>
  </si>
  <si>
    <t>Quantity of methane, in cubic metres, in sludge biogas transferred out of the plant (Qtr)</t>
  </si>
  <si>
    <t>Conversion of methane to t CO2-e using 6.784 x 10-4 x 25</t>
  </si>
  <si>
    <t>Tonnes of nitrogen in effluent - Enclosed waters (Noutdisij)</t>
  </si>
  <si>
    <t>Tonnes of nitrogen in effluent - Enclosed waters (EFdisij)</t>
  </si>
  <si>
    <t>Tonnes of nitrogen in effluent - Estuarine waters (Noutdisij)</t>
  </si>
  <si>
    <t>Tonnes of nitrogen in effluent - Estuarine waters (EFdisij)</t>
  </si>
  <si>
    <t>Tonnes of nitrogen in effluent - Open coastal waters (Noutdisij)</t>
  </si>
  <si>
    <t>Tonnes of nitrogen in effluent - Enclosed waters (Efdisij)</t>
  </si>
  <si>
    <t>The estimated volatile solids in the primary sludge (tonnes) (VSpslz)</t>
  </si>
  <si>
    <t>The tonnes of COD in wastewater entering the sub facility (CODwz)</t>
  </si>
  <si>
    <t>The estimated volatile solids in the waste activated sludge (tonnes) (Vswaslz)</t>
  </si>
  <si>
    <t>No input required on this row</t>
  </si>
  <si>
    <t>Value will be calculated for you</t>
  </si>
  <si>
    <t>The tonnes of COD removed as waste activated sludge from wastewater and treated in the sub facility (CODwaslz)</t>
  </si>
  <si>
    <t>The tonnes of COD removed as primary sludge from wastewater and treated in the sub facility (CODpslz)</t>
  </si>
  <si>
    <t>The tonnes of COD removed as sludge from wastewater and treated in the sub facility (CODslz)</t>
  </si>
  <si>
    <t>The tonnes of COD in effluent leaving the sub facility (CODeffz)</t>
  </si>
  <si>
    <t>The tonnes of COD in sludge transferred out of the sub facility and removed to landfill (CODtrlz)</t>
  </si>
  <si>
    <t>The tonnes of COD in sludge transferred out of the sub facility and removed to a site other than landfill (CODtroz)</t>
  </si>
  <si>
    <t>The methane correction factor for wastewater treated at the sub facility (MCFwwz )</t>
  </si>
  <si>
    <t>The methane correction factor for sludge treated at the sub facility (MCFslz)</t>
  </si>
  <si>
    <t>The quantity of methane, in cubic metres, in sludge biogas that is captured for combustion by the sub facility (Qcapz)</t>
  </si>
  <si>
    <t>The quantity of methane, in cubic metres, in sludge biogas flared by the sub facility (Qflaredz)</t>
  </si>
  <si>
    <t>The quantity of methane, in cubic metres, in sludge biogas transferred out of the plant during the reporting year by the sub facility (Qtrz)</t>
  </si>
  <si>
    <t>Method 2/3—methane released from wastewater handling (domestic and commercial)</t>
  </si>
  <si>
    <t>Reporting period</t>
  </si>
  <si>
    <t>Method 2/3 input panel</t>
  </si>
  <si>
    <t>INSTRUCTIONS</t>
  </si>
  <si>
    <t>Enter data to calculate methane emissions using method 1</t>
  </si>
  <si>
    <t>Enter data to calculate methane emissions using method 2 or 3</t>
  </si>
  <si>
    <t>Enter data to enter nitrogen emissions using method 1, 2 or 3</t>
  </si>
  <si>
    <t>View emissions data and instructions for entry into EERS using method 1</t>
  </si>
  <si>
    <t>View emissions data and instructions for entry into EERS using method 2 or 3</t>
  </si>
  <si>
    <t xml:space="preserve">When reporting using method 2 or 3, and reporting for multiple sub-facilities, data will need to be entered seperately for each sub-facility. Once each sub-facility data has been entered, record the data displayed in the Facility output method 2 3 worksheet. At the completion of sub-facility data entry, sum the recorded data for entry into EERS. </t>
  </si>
  <si>
    <t>CALCULATOR OUTPUT AND EERS DATA ENTRY - METHOD 2 &amp; 3</t>
  </si>
  <si>
    <t>In EERS, enter the source category, source and activity as displayed below.</t>
  </si>
  <si>
    <t>Select Method 2 or Method 3 in the Method drop down menu</t>
  </si>
  <si>
    <t>A list of Matters to be Identified (MTBI) will be displayed. Enter the following values in the appropriate fields.</t>
  </si>
  <si>
    <t>EERS
Entry</t>
  </si>
  <si>
    <t>Enter the value displayed below in the appropriate field</t>
  </si>
  <si>
    <t>Next, select the reporting method for the reporting of Nitrous oxide</t>
  </si>
  <si>
    <t>CALCULATOR OUTPUT AND EERS DATA ENTRY - METHOD 1</t>
  </si>
  <si>
    <t>Select Method 1in the Method drop down menu</t>
  </si>
  <si>
    <t>The default methane emission factor for wastewater with a value of 6.3 tCO2-e per tonne of COD (Efwijz)</t>
  </si>
  <si>
    <t>The default methane emission factor for sludge with a value of 6.3 tCO2-e per tonne of COD (sludge) (Efslijz)</t>
  </si>
  <si>
    <t>Default methane emission factor for wastewater with a value of 6.3 CO2-e tonnes per tonne COD (Efwij)</t>
  </si>
  <si>
    <t>Default methane emission factor for sludge with a value of 6.3 CO2-e tonnes per tonne COD (sludge) (EFslij)</t>
  </si>
  <si>
    <r>
      <rPr>
        <b/>
        <sz val="11"/>
        <color theme="1"/>
        <rFont val="Calibri"/>
        <family val="2"/>
        <scheme val="minor"/>
      </rPr>
      <t>Note:</t>
    </r>
    <r>
      <rPr>
        <sz val="11"/>
        <color theme="1"/>
        <rFont val="Calibri"/>
        <family val="2"/>
        <scheme val="minor"/>
      </rPr>
      <t xml:space="preserve"> chemical oxygen demand (COD) can be derived from biological oxygen demand (BOD) under Method 2 and 3. COD = 2.6 × BOD5.</t>
    </r>
  </si>
  <si>
    <r>
      <t>CH</t>
    </r>
    <r>
      <rPr>
        <vertAlign val="subscript"/>
        <sz val="11"/>
        <rFont val="Calibri"/>
        <family val="2"/>
        <scheme val="minor"/>
      </rPr>
      <t>4genz</t>
    </r>
    <r>
      <rPr>
        <sz val="11"/>
        <rFont val="Calibri"/>
        <family val="2"/>
        <scheme val="minor"/>
      </rPr>
      <t xml:space="preserve"> (CH</t>
    </r>
    <r>
      <rPr>
        <vertAlign val="subscript"/>
        <sz val="11"/>
        <rFont val="Calibri"/>
        <family val="2"/>
        <scheme val="minor"/>
      </rPr>
      <t>4</t>
    </r>
    <r>
      <rPr>
        <sz val="11"/>
        <rFont val="Calibri"/>
        <family val="2"/>
        <scheme val="minor"/>
      </rPr>
      <t xml:space="preserve"> generated by the </t>
    </r>
    <r>
      <rPr>
        <b/>
        <sz val="11"/>
        <rFont val="Calibri"/>
        <family val="2"/>
        <scheme val="minor"/>
      </rPr>
      <t>sub-facility</t>
    </r>
    <r>
      <rPr>
        <sz val="11"/>
        <rFont val="Calibri"/>
        <family val="2"/>
        <scheme val="minor"/>
      </rPr>
      <t>, expressed as t CO</t>
    </r>
    <r>
      <rPr>
        <vertAlign val="subscript"/>
        <sz val="11"/>
        <rFont val="Calibri"/>
        <family val="2"/>
        <scheme val="minor"/>
      </rPr>
      <t>2</t>
    </r>
    <r>
      <rPr>
        <sz val="11"/>
        <rFont val="Calibri"/>
        <family val="2"/>
        <scheme val="minor"/>
      </rPr>
      <t>-e)</t>
    </r>
  </si>
  <si>
    <r>
      <t>CH</t>
    </r>
    <r>
      <rPr>
        <vertAlign val="subscript"/>
        <sz val="11"/>
        <rFont val="Calibri"/>
        <family val="2"/>
        <scheme val="minor"/>
      </rPr>
      <t>4genz</t>
    </r>
    <r>
      <rPr>
        <sz val="11"/>
        <rFont val="Calibri"/>
        <family val="2"/>
        <scheme val="minor"/>
      </rPr>
      <t xml:space="preserve"> (CH</t>
    </r>
    <r>
      <rPr>
        <vertAlign val="subscript"/>
        <sz val="11"/>
        <rFont val="Calibri"/>
        <family val="2"/>
        <scheme val="minor"/>
      </rPr>
      <t>4</t>
    </r>
    <r>
      <rPr>
        <sz val="11"/>
        <rFont val="Calibri"/>
        <family val="2"/>
        <scheme val="minor"/>
      </rPr>
      <t xml:space="preserve"> in sludge biogas generated, CO</t>
    </r>
    <r>
      <rPr>
        <vertAlign val="subscript"/>
        <sz val="11"/>
        <rFont val="Calibri"/>
        <family val="2"/>
        <scheme val="minor"/>
      </rPr>
      <t>2</t>
    </r>
    <r>
      <rPr>
        <sz val="11"/>
        <rFont val="Calibri"/>
        <family val="2"/>
        <scheme val="minor"/>
      </rPr>
      <t>-e tonnes)</t>
    </r>
  </si>
  <si>
    <r>
      <t>γ(Q</t>
    </r>
    <r>
      <rPr>
        <vertAlign val="subscript"/>
        <sz val="11"/>
        <rFont val="Calibri"/>
        <family val="2"/>
        <scheme val="minor"/>
      </rPr>
      <t xml:space="preserve"> capz</t>
    </r>
    <r>
      <rPr>
        <sz val="11"/>
        <rFont val="Calibri"/>
        <family val="2"/>
        <scheme val="minor"/>
      </rPr>
      <t xml:space="preserve"> + Q</t>
    </r>
    <r>
      <rPr>
        <vertAlign val="subscript"/>
        <sz val="11"/>
        <rFont val="Calibri"/>
        <family val="2"/>
        <scheme val="minor"/>
      </rPr>
      <t>flaredz</t>
    </r>
    <r>
      <rPr>
        <sz val="11"/>
        <rFont val="Calibri"/>
        <family val="2"/>
        <scheme val="minor"/>
      </rPr>
      <t xml:space="preserve"> + Q</t>
    </r>
    <r>
      <rPr>
        <vertAlign val="subscript"/>
        <sz val="11"/>
        <rFont val="Calibri"/>
        <family val="2"/>
        <scheme val="minor"/>
      </rPr>
      <t>trz</t>
    </r>
    <r>
      <rPr>
        <sz val="11"/>
        <rFont val="Calibri"/>
        <family val="2"/>
        <scheme val="minor"/>
      </rPr>
      <t>)</t>
    </r>
  </si>
  <si>
    <r>
      <t>methane (CH</t>
    </r>
    <r>
      <rPr>
        <vertAlign val="subscript"/>
        <sz val="11"/>
        <color indexed="8"/>
        <rFont val="Calibri"/>
        <family val="2"/>
        <scheme val="minor"/>
      </rPr>
      <t>4</t>
    </r>
    <r>
      <rPr>
        <sz val="11"/>
        <color indexed="8"/>
        <rFont val="Calibri"/>
        <family val="2"/>
        <scheme val="minor"/>
      </rPr>
      <t>) captured in t CO</t>
    </r>
    <r>
      <rPr>
        <vertAlign val="subscript"/>
        <sz val="11"/>
        <color indexed="8"/>
        <rFont val="Calibri"/>
        <family val="2"/>
        <scheme val="minor"/>
      </rPr>
      <t>2</t>
    </r>
    <r>
      <rPr>
        <sz val="11"/>
        <color indexed="8"/>
        <rFont val="Calibri"/>
        <family val="2"/>
        <scheme val="minor"/>
      </rPr>
      <t xml:space="preserve">-e from each </t>
    </r>
    <r>
      <rPr>
        <b/>
        <sz val="11"/>
        <color indexed="8"/>
        <rFont val="Calibri"/>
        <family val="2"/>
        <scheme val="minor"/>
      </rPr>
      <t>sub-facility</t>
    </r>
    <r>
      <rPr>
        <sz val="11"/>
        <color indexed="8"/>
        <rFont val="Calibri"/>
        <family val="2"/>
        <scheme val="minor"/>
      </rPr>
      <t xml:space="preserve"> pf a plant</t>
    </r>
  </si>
  <si>
    <r>
      <t>E</t>
    </r>
    <r>
      <rPr>
        <vertAlign val="subscript"/>
        <sz val="11"/>
        <rFont val="Calibri"/>
        <family val="2"/>
        <scheme val="minor"/>
      </rPr>
      <t>j</t>
    </r>
    <r>
      <rPr>
        <sz val="11"/>
        <rFont val="Calibri"/>
        <family val="2"/>
        <scheme val="minor"/>
      </rPr>
      <t xml:space="preserve"> = [CH</t>
    </r>
    <r>
      <rPr>
        <vertAlign val="subscript"/>
        <sz val="11"/>
        <rFont val="Calibri"/>
        <family val="2"/>
        <scheme val="minor"/>
      </rPr>
      <t>4genz</t>
    </r>
    <r>
      <rPr>
        <sz val="11"/>
        <rFont val="Calibri"/>
        <family val="2"/>
        <scheme val="minor"/>
      </rPr>
      <t xml:space="preserve"> - γ(Q</t>
    </r>
    <r>
      <rPr>
        <vertAlign val="subscript"/>
        <sz val="11"/>
        <rFont val="Calibri"/>
        <family val="2"/>
        <scheme val="minor"/>
      </rPr>
      <t xml:space="preserve"> capz</t>
    </r>
    <r>
      <rPr>
        <sz val="11"/>
        <rFont val="Calibri"/>
        <family val="2"/>
        <scheme val="minor"/>
      </rPr>
      <t xml:space="preserve"> + Q</t>
    </r>
    <r>
      <rPr>
        <vertAlign val="subscript"/>
        <sz val="11"/>
        <rFont val="Calibri"/>
        <family val="2"/>
        <scheme val="minor"/>
      </rPr>
      <t>flaredz</t>
    </r>
    <r>
      <rPr>
        <sz val="11"/>
        <rFont val="Calibri"/>
        <family val="2"/>
        <scheme val="minor"/>
      </rPr>
      <t xml:space="preserve"> + Q</t>
    </r>
    <r>
      <rPr>
        <vertAlign val="subscript"/>
        <sz val="11"/>
        <rFont val="Calibri"/>
        <family val="2"/>
        <scheme val="minor"/>
      </rPr>
      <t>trz</t>
    </r>
    <r>
      <rPr>
        <sz val="11"/>
        <rFont val="Calibri"/>
        <family val="2"/>
        <scheme val="minor"/>
      </rPr>
      <t>)] =</t>
    </r>
  </si>
  <si>
    <r>
      <t>emissions of methane (CH</t>
    </r>
    <r>
      <rPr>
        <vertAlign val="subscript"/>
        <sz val="11"/>
        <color indexed="8"/>
        <rFont val="Calibri"/>
        <family val="2"/>
        <scheme val="minor"/>
      </rPr>
      <t>4</t>
    </r>
    <r>
      <rPr>
        <sz val="11"/>
        <color indexed="8"/>
        <rFont val="Calibri"/>
        <family val="2"/>
        <scheme val="minor"/>
      </rPr>
      <t>) as t CO</t>
    </r>
    <r>
      <rPr>
        <vertAlign val="subscript"/>
        <sz val="11"/>
        <color indexed="8"/>
        <rFont val="Calibri"/>
        <family val="2"/>
        <scheme val="minor"/>
      </rPr>
      <t>2</t>
    </r>
    <r>
      <rPr>
        <sz val="11"/>
        <color indexed="8"/>
        <rFont val="Calibri"/>
        <family val="2"/>
        <scheme val="minor"/>
      </rPr>
      <t xml:space="preserve">-e released from each </t>
    </r>
    <r>
      <rPr>
        <b/>
        <sz val="11"/>
        <color indexed="8"/>
        <rFont val="Calibri"/>
        <family val="2"/>
        <scheme val="minor"/>
      </rPr>
      <t>sub-facility</t>
    </r>
    <r>
      <rPr>
        <sz val="11"/>
        <color indexed="8"/>
        <rFont val="Calibri"/>
        <family val="2"/>
        <scheme val="minor"/>
      </rPr>
      <t xml:space="preserve"> pf a plant</t>
    </r>
  </si>
  <si>
    <r>
      <t>emissions of methane (CH</t>
    </r>
    <r>
      <rPr>
        <vertAlign val="subscript"/>
        <sz val="11"/>
        <color indexed="8"/>
        <rFont val="Calibri"/>
        <family val="2"/>
        <scheme val="minor"/>
      </rPr>
      <t>4</t>
    </r>
    <r>
      <rPr>
        <sz val="11"/>
        <color indexed="8"/>
        <rFont val="Calibri"/>
        <family val="2"/>
        <scheme val="minor"/>
      </rPr>
      <t>) in t CO</t>
    </r>
    <r>
      <rPr>
        <vertAlign val="subscript"/>
        <sz val="11"/>
        <color indexed="8"/>
        <rFont val="Calibri"/>
        <family val="2"/>
        <scheme val="minor"/>
      </rPr>
      <t>2</t>
    </r>
    <r>
      <rPr>
        <sz val="11"/>
        <color indexed="8"/>
        <rFont val="Calibri"/>
        <family val="2"/>
        <scheme val="minor"/>
      </rPr>
      <t>-e</t>
    </r>
  </si>
  <si>
    <r>
      <t>emissions of nitrous oxide (N</t>
    </r>
    <r>
      <rPr>
        <vertAlign val="subscript"/>
        <sz val="11"/>
        <color indexed="8"/>
        <rFont val="Calibri"/>
        <family val="2"/>
        <scheme val="minor"/>
      </rPr>
      <t>2</t>
    </r>
    <r>
      <rPr>
        <sz val="11"/>
        <color indexed="8"/>
        <rFont val="Calibri"/>
        <family val="2"/>
        <scheme val="minor"/>
      </rPr>
      <t>O) in t CO</t>
    </r>
    <r>
      <rPr>
        <vertAlign val="subscript"/>
        <sz val="11"/>
        <color indexed="8"/>
        <rFont val="Calibri"/>
        <family val="2"/>
        <scheme val="minor"/>
      </rPr>
      <t>2</t>
    </r>
    <r>
      <rPr>
        <sz val="11"/>
        <color indexed="8"/>
        <rFont val="Calibri"/>
        <family val="2"/>
        <scheme val="minor"/>
      </rPr>
      <t>-e</t>
    </r>
  </si>
  <si>
    <r>
      <t>total emissions in t CO</t>
    </r>
    <r>
      <rPr>
        <vertAlign val="subscript"/>
        <sz val="11"/>
        <rFont val="Calibri"/>
        <family val="2"/>
        <scheme val="minor"/>
      </rPr>
      <t>2</t>
    </r>
    <r>
      <rPr>
        <sz val="11"/>
        <rFont val="Calibri"/>
        <family val="2"/>
        <scheme val="minor"/>
      </rPr>
      <t>-e</t>
    </r>
  </si>
  <si>
    <r>
      <t>CH</t>
    </r>
    <r>
      <rPr>
        <vertAlign val="subscript"/>
        <sz val="11"/>
        <rFont val="Calibri"/>
        <family val="2"/>
        <scheme val="minor"/>
      </rPr>
      <t>4gen</t>
    </r>
    <r>
      <rPr>
        <sz val="11"/>
        <rFont val="Calibri"/>
        <family val="2"/>
        <scheme val="minor"/>
      </rPr>
      <t xml:space="preserve"> (CH</t>
    </r>
    <r>
      <rPr>
        <vertAlign val="subscript"/>
        <sz val="11"/>
        <rFont val="Calibri"/>
        <family val="2"/>
        <scheme val="minor"/>
      </rPr>
      <t>4</t>
    </r>
    <r>
      <rPr>
        <sz val="11"/>
        <rFont val="Calibri"/>
        <family val="2"/>
        <scheme val="minor"/>
      </rPr>
      <t xml:space="preserve"> generated by the plant, expressed as t CO</t>
    </r>
    <r>
      <rPr>
        <vertAlign val="subscript"/>
        <sz val="11"/>
        <rFont val="Calibri"/>
        <family val="2"/>
        <scheme val="minor"/>
      </rPr>
      <t>2</t>
    </r>
    <r>
      <rPr>
        <sz val="11"/>
        <rFont val="Calibri"/>
        <family val="2"/>
        <scheme val="minor"/>
      </rPr>
      <t>-e)</t>
    </r>
  </si>
  <si>
    <r>
      <t>CH</t>
    </r>
    <r>
      <rPr>
        <vertAlign val="subscript"/>
        <sz val="11"/>
        <rFont val="Calibri"/>
        <family val="2"/>
        <scheme val="minor"/>
      </rPr>
      <t>4</t>
    </r>
    <r>
      <rPr>
        <vertAlign val="superscript"/>
        <sz val="11"/>
        <rFont val="Calibri"/>
        <family val="2"/>
        <scheme val="minor"/>
      </rPr>
      <t>*</t>
    </r>
    <r>
      <rPr>
        <sz val="11"/>
        <rFont val="Calibri"/>
        <family val="2"/>
        <scheme val="minor"/>
      </rPr>
      <t xml:space="preserve"> (CH</t>
    </r>
    <r>
      <rPr>
        <vertAlign val="subscript"/>
        <sz val="11"/>
        <rFont val="Calibri"/>
        <family val="2"/>
        <scheme val="minor"/>
      </rPr>
      <t>4</t>
    </r>
    <r>
      <rPr>
        <sz val="11"/>
        <rFont val="Calibri"/>
        <family val="2"/>
        <scheme val="minor"/>
      </rPr>
      <t xml:space="preserve"> in biogas released, CO</t>
    </r>
    <r>
      <rPr>
        <vertAlign val="subscript"/>
        <sz val="11"/>
        <rFont val="Calibri"/>
        <family val="2"/>
        <scheme val="minor"/>
      </rPr>
      <t>2</t>
    </r>
    <r>
      <rPr>
        <sz val="11"/>
        <rFont val="Calibri"/>
        <family val="2"/>
        <scheme val="minor"/>
      </rPr>
      <t>-e tonnes)</t>
    </r>
  </si>
  <si>
    <r>
      <t>Methane (CH</t>
    </r>
    <r>
      <rPr>
        <vertAlign val="subscript"/>
        <sz val="11"/>
        <color indexed="8"/>
        <rFont val="Calibri"/>
        <family val="2"/>
        <scheme val="minor"/>
      </rPr>
      <t>4</t>
    </r>
    <r>
      <rPr>
        <sz val="11"/>
        <color indexed="8"/>
        <rFont val="Calibri"/>
        <family val="2"/>
        <scheme val="minor"/>
      </rPr>
      <t>) captured in t CO</t>
    </r>
    <r>
      <rPr>
        <vertAlign val="subscript"/>
        <sz val="11"/>
        <color indexed="8"/>
        <rFont val="Calibri"/>
        <family val="2"/>
        <scheme val="minor"/>
      </rPr>
      <t>2</t>
    </r>
    <r>
      <rPr>
        <sz val="11"/>
        <color indexed="8"/>
        <rFont val="Calibri"/>
        <family val="2"/>
        <scheme val="minor"/>
      </rPr>
      <t>-e</t>
    </r>
  </si>
  <si>
    <r>
      <t>E</t>
    </r>
    <r>
      <rPr>
        <vertAlign val="subscript"/>
        <sz val="11"/>
        <rFont val="Calibri"/>
        <family val="2"/>
        <scheme val="minor"/>
      </rPr>
      <t>j</t>
    </r>
    <r>
      <rPr>
        <sz val="11"/>
        <rFont val="Calibri"/>
        <family val="2"/>
        <scheme val="minor"/>
      </rPr>
      <t xml:space="preserve"> = [CH</t>
    </r>
    <r>
      <rPr>
        <vertAlign val="subscript"/>
        <sz val="11"/>
        <rFont val="Calibri"/>
        <family val="2"/>
        <scheme val="minor"/>
      </rPr>
      <t>4</t>
    </r>
    <r>
      <rPr>
        <vertAlign val="superscript"/>
        <sz val="11"/>
        <rFont val="Calibri"/>
        <family val="2"/>
        <scheme val="minor"/>
      </rPr>
      <t>*</t>
    </r>
    <r>
      <rPr>
        <sz val="11"/>
        <rFont val="Calibri"/>
        <family val="2"/>
        <scheme val="minor"/>
      </rPr>
      <t xml:space="preserve"> - γ(Q</t>
    </r>
    <r>
      <rPr>
        <vertAlign val="subscript"/>
        <sz val="11"/>
        <rFont val="Calibri"/>
        <family val="2"/>
        <scheme val="minor"/>
      </rPr>
      <t xml:space="preserve"> cap</t>
    </r>
    <r>
      <rPr>
        <sz val="11"/>
        <rFont val="Calibri"/>
        <family val="2"/>
        <scheme val="minor"/>
      </rPr>
      <t xml:space="preserve"> + Q</t>
    </r>
    <r>
      <rPr>
        <vertAlign val="subscript"/>
        <sz val="11"/>
        <rFont val="Calibri"/>
        <family val="2"/>
        <scheme val="minor"/>
      </rPr>
      <t>flared</t>
    </r>
    <r>
      <rPr>
        <sz val="11"/>
        <rFont val="Calibri"/>
        <family val="2"/>
        <scheme val="minor"/>
      </rPr>
      <t xml:space="preserve"> + Q</t>
    </r>
    <r>
      <rPr>
        <vertAlign val="subscript"/>
        <sz val="11"/>
        <rFont val="Calibri"/>
        <family val="2"/>
        <scheme val="minor"/>
      </rPr>
      <t>tr</t>
    </r>
    <r>
      <rPr>
        <sz val="11"/>
        <rFont val="Calibri"/>
        <family val="2"/>
        <scheme val="minor"/>
      </rPr>
      <t>)] =</t>
    </r>
  </si>
  <si>
    <r>
      <t>Emissions of methane (CH</t>
    </r>
    <r>
      <rPr>
        <vertAlign val="subscript"/>
        <sz val="11"/>
        <color indexed="8"/>
        <rFont val="Calibri"/>
        <family val="2"/>
        <scheme val="minor"/>
      </rPr>
      <t>4</t>
    </r>
    <r>
      <rPr>
        <sz val="11"/>
        <color indexed="8"/>
        <rFont val="Calibri"/>
        <family val="2"/>
        <scheme val="minor"/>
      </rPr>
      <t>) as t CO</t>
    </r>
    <r>
      <rPr>
        <vertAlign val="subscript"/>
        <sz val="11"/>
        <color indexed="8"/>
        <rFont val="Calibri"/>
        <family val="2"/>
        <scheme val="minor"/>
      </rPr>
      <t>2</t>
    </r>
    <r>
      <rPr>
        <sz val="11"/>
        <color indexed="8"/>
        <rFont val="Calibri"/>
        <family val="2"/>
        <scheme val="minor"/>
      </rPr>
      <t>-e</t>
    </r>
  </si>
  <si>
    <r>
      <t>Emissions of methane (CH</t>
    </r>
    <r>
      <rPr>
        <vertAlign val="subscript"/>
        <sz val="11"/>
        <color indexed="8"/>
        <rFont val="Calibri"/>
        <family val="2"/>
        <scheme val="minor"/>
      </rPr>
      <t>4</t>
    </r>
    <r>
      <rPr>
        <sz val="11"/>
        <color indexed="8"/>
        <rFont val="Calibri"/>
        <family val="2"/>
        <scheme val="minor"/>
      </rPr>
      <t>) in t CO</t>
    </r>
    <r>
      <rPr>
        <vertAlign val="subscript"/>
        <sz val="11"/>
        <color indexed="8"/>
        <rFont val="Calibri"/>
        <family val="2"/>
        <scheme val="minor"/>
      </rPr>
      <t>2</t>
    </r>
    <r>
      <rPr>
        <sz val="11"/>
        <color indexed="8"/>
        <rFont val="Calibri"/>
        <family val="2"/>
        <scheme val="minor"/>
      </rPr>
      <t>-e</t>
    </r>
  </si>
  <si>
    <r>
      <t>Emissions of nitrous oxide (N</t>
    </r>
    <r>
      <rPr>
        <vertAlign val="subscript"/>
        <sz val="11"/>
        <color indexed="8"/>
        <rFont val="Calibri"/>
        <family val="2"/>
        <scheme val="minor"/>
      </rPr>
      <t>2</t>
    </r>
    <r>
      <rPr>
        <sz val="11"/>
        <color indexed="8"/>
        <rFont val="Calibri"/>
        <family val="2"/>
        <scheme val="minor"/>
      </rPr>
      <t>O) in t CO</t>
    </r>
    <r>
      <rPr>
        <vertAlign val="subscript"/>
        <sz val="11"/>
        <color indexed="8"/>
        <rFont val="Calibri"/>
        <family val="2"/>
        <scheme val="minor"/>
      </rPr>
      <t>2</t>
    </r>
    <r>
      <rPr>
        <sz val="11"/>
        <color indexed="8"/>
        <rFont val="Calibri"/>
        <family val="2"/>
        <scheme val="minor"/>
      </rPr>
      <t>-e</t>
    </r>
  </si>
  <si>
    <r>
      <t>Total emissions in t CO</t>
    </r>
    <r>
      <rPr>
        <vertAlign val="subscript"/>
        <sz val="11"/>
        <rFont val="Calibri"/>
        <family val="2"/>
        <scheme val="minor"/>
      </rPr>
      <t>2</t>
    </r>
    <r>
      <rPr>
        <sz val="11"/>
        <rFont val="Calibri"/>
        <family val="2"/>
        <scheme val="minor"/>
      </rPr>
      <t>-e</t>
    </r>
  </si>
  <si>
    <r>
      <t>Emissions released during the year (t CO</t>
    </r>
    <r>
      <rPr>
        <vertAlign val="subscript"/>
        <sz val="12"/>
        <rFont val="Calibri"/>
        <family val="2"/>
      </rPr>
      <t>2</t>
    </r>
    <r>
      <rPr>
        <sz val="12"/>
        <rFont val="Calibri"/>
        <family val="2"/>
      </rPr>
      <t>-e) (E</t>
    </r>
    <r>
      <rPr>
        <vertAlign val="subscript"/>
        <sz val="12"/>
        <rFont val="Calibri"/>
        <family val="2"/>
      </rPr>
      <t>j</t>
    </r>
    <r>
      <rPr>
        <sz val="12"/>
        <rFont val="Calibri"/>
        <family val="2"/>
      </rPr>
      <t>)</t>
    </r>
  </si>
  <si>
    <r>
      <t>the tonnes of methane (CO</t>
    </r>
    <r>
      <rPr>
        <vertAlign val="subscript"/>
        <sz val="12"/>
        <rFont val="Calibri"/>
        <family val="2"/>
      </rPr>
      <t>2</t>
    </r>
    <r>
      <rPr>
        <sz val="12"/>
        <rFont val="Calibri"/>
        <family val="2"/>
      </rPr>
      <t>-e) captured for combustion on site (Q</t>
    </r>
    <r>
      <rPr>
        <vertAlign val="subscript"/>
        <sz val="12"/>
        <rFont val="Calibri"/>
        <family val="2"/>
      </rPr>
      <t>cap</t>
    </r>
    <r>
      <rPr>
        <sz val="12"/>
        <rFont val="Calibri"/>
        <family val="2"/>
      </rPr>
      <t>)</t>
    </r>
  </si>
  <si>
    <r>
      <t>the tonnes of methane (CO</t>
    </r>
    <r>
      <rPr>
        <vertAlign val="subscript"/>
        <sz val="12"/>
        <rFont val="Calibri"/>
        <family val="2"/>
      </rPr>
      <t>2</t>
    </r>
    <r>
      <rPr>
        <sz val="12"/>
        <rFont val="Calibri"/>
        <family val="2"/>
      </rPr>
      <t>-e) flared (Q</t>
    </r>
    <r>
      <rPr>
        <vertAlign val="subscript"/>
        <sz val="12"/>
        <rFont val="Calibri"/>
        <family val="2"/>
      </rPr>
      <t>flared</t>
    </r>
    <r>
      <rPr>
        <sz val="12"/>
        <rFont val="Calibri"/>
        <family val="2"/>
      </rPr>
      <t>)</t>
    </r>
  </si>
  <si>
    <t>the population served by the wastewater treatment plant (P)</t>
  </si>
  <si>
    <r>
      <t>the tonnes of COD in effluent leaving the site (COD</t>
    </r>
    <r>
      <rPr>
        <vertAlign val="subscript"/>
        <sz val="12"/>
        <rFont val="Calibri"/>
        <family val="2"/>
        <scheme val="minor"/>
      </rPr>
      <t>eff</t>
    </r>
    <r>
      <rPr>
        <sz val="12"/>
        <rFont val="Calibri"/>
        <family val="2"/>
        <scheme val="minor"/>
      </rPr>
      <t>)</t>
    </r>
  </si>
  <si>
    <r>
      <t>the tonnes of COD removed as sludge (COD</t>
    </r>
    <r>
      <rPr>
        <vertAlign val="subscript"/>
        <sz val="12"/>
        <rFont val="Calibri"/>
        <family val="2"/>
        <scheme val="minor"/>
      </rPr>
      <t>sl</t>
    </r>
    <r>
      <rPr>
        <sz val="12"/>
        <rFont val="Calibri"/>
        <family val="2"/>
        <scheme val="minor"/>
      </rPr>
      <t>)</t>
    </r>
  </si>
  <si>
    <r>
      <t>the tonnes of COD measured entering the treatment facility (COD</t>
    </r>
    <r>
      <rPr>
        <vertAlign val="subscript"/>
        <sz val="12"/>
        <rFont val="Calibri"/>
        <family val="2"/>
        <scheme val="minor"/>
      </rPr>
      <t>w,i</t>
    </r>
    <r>
      <rPr>
        <sz val="12"/>
        <rFont val="Calibri"/>
        <family val="2"/>
        <scheme val="minor"/>
      </rPr>
      <t>)</t>
    </r>
  </si>
  <si>
    <r>
      <t>the fraction of COD in sludge anaerobically treated (MCF</t>
    </r>
    <r>
      <rPr>
        <vertAlign val="subscript"/>
        <sz val="12"/>
        <rFont val="Calibri"/>
        <family val="2"/>
        <scheme val="minor"/>
      </rPr>
      <t>sl</t>
    </r>
    <r>
      <rPr>
        <sz val="12"/>
        <rFont val="Calibri"/>
        <family val="2"/>
        <scheme val="minor"/>
      </rPr>
      <t>)</t>
    </r>
  </si>
  <si>
    <r>
      <t>the tonnes of COD in sludge transferred offsite and disposed of at a landfill facility (COD</t>
    </r>
    <r>
      <rPr>
        <vertAlign val="subscript"/>
        <sz val="12"/>
        <rFont val="Calibri"/>
        <family val="2"/>
        <scheme val="minor"/>
      </rPr>
      <t>trl</t>
    </r>
    <r>
      <rPr>
        <sz val="12"/>
        <rFont val="Calibri"/>
        <family val="2"/>
        <scheme val="minor"/>
      </rPr>
      <t>)</t>
    </r>
  </si>
  <si>
    <r>
      <t>the tonnes of COD in sludge transferred offsite to a site other than a landfill facility (COD</t>
    </r>
    <r>
      <rPr>
        <vertAlign val="subscript"/>
        <sz val="12"/>
        <rFont val="Calibri"/>
        <family val="2"/>
        <scheme val="minor"/>
      </rPr>
      <t>tro</t>
    </r>
    <r>
      <rPr>
        <sz val="12"/>
        <rFont val="Calibri"/>
        <family val="2"/>
        <scheme val="minor"/>
      </rPr>
      <t>)</t>
    </r>
  </si>
  <si>
    <r>
      <t>the tonnes of methane (CO</t>
    </r>
    <r>
      <rPr>
        <vertAlign val="subscript"/>
        <sz val="12"/>
        <rFont val="Calibri"/>
        <family val="2"/>
      </rPr>
      <t>2</t>
    </r>
    <r>
      <rPr>
        <sz val="12"/>
        <rFont val="Calibri"/>
        <family val="2"/>
      </rPr>
      <t>-e) generated from the decomposition of COD (CH</t>
    </r>
    <r>
      <rPr>
        <vertAlign val="subscript"/>
        <sz val="12"/>
        <rFont val="Calibri"/>
        <family val="2"/>
      </rPr>
      <t>4gen</t>
    </r>
    <r>
      <rPr>
        <sz val="12"/>
        <rFont val="Calibri"/>
        <family val="2"/>
      </rPr>
      <t>)</t>
    </r>
  </si>
  <si>
    <r>
      <t>the tonnes of nitrogen in sludge transferred out of the plant and disposed of at a landfill facility (N</t>
    </r>
    <r>
      <rPr>
        <vertAlign val="subscript"/>
        <sz val="11"/>
        <rFont val="Calibri"/>
        <family val="2"/>
        <scheme val="minor"/>
      </rPr>
      <t>trl</t>
    </r>
    <r>
      <rPr>
        <sz val="11"/>
        <rFont val="Calibri"/>
        <family val="2"/>
        <scheme val="minor"/>
      </rPr>
      <t>)</t>
    </r>
  </si>
  <si>
    <r>
      <t>the tonnes of nitrogen in sludge transferred out of the plant and disposed of at a site other than a landfill facility (N</t>
    </r>
    <r>
      <rPr>
        <vertAlign val="subscript"/>
        <sz val="11"/>
        <rFont val="Calibri"/>
        <family val="2"/>
        <scheme val="minor"/>
      </rPr>
      <t>tro</t>
    </r>
    <r>
      <rPr>
        <sz val="11"/>
        <rFont val="Calibri"/>
        <family val="2"/>
        <scheme val="minor"/>
      </rPr>
      <t>)</t>
    </r>
  </si>
  <si>
    <r>
      <t>Tonnes, quantity of COD in effluent leaving the plant (COD</t>
    </r>
    <r>
      <rPr>
        <vertAlign val="subscript"/>
        <sz val="11"/>
        <color rgb="FF000000"/>
        <rFont val="Calibri"/>
        <family val="2"/>
        <scheme val="minor"/>
      </rPr>
      <t>eff</t>
    </r>
    <r>
      <rPr>
        <sz val="11"/>
        <color rgb="FF000000"/>
        <rFont val="Calibri"/>
        <family val="2"/>
        <scheme val="minor"/>
      </rPr>
      <t>)</t>
    </r>
  </si>
  <si>
    <r>
      <t>Tonnes, quantity of COD in sludge transferred out of the plant and removed to landfill (COD</t>
    </r>
    <r>
      <rPr>
        <vertAlign val="subscript"/>
        <sz val="11"/>
        <color rgb="FF000000"/>
        <rFont val="Calibri"/>
        <family val="2"/>
        <scheme val="minor"/>
      </rPr>
      <t>trl</t>
    </r>
    <r>
      <rPr>
        <sz val="11"/>
        <color rgb="FF000000"/>
        <rFont val="Calibri"/>
        <family val="2"/>
        <scheme val="minor"/>
      </rPr>
      <t>)</t>
    </r>
  </si>
  <si>
    <r>
      <t>Tonnes, quantity of COD in sludge transferred out of the plant and removed to a site other than landfill (COD</t>
    </r>
    <r>
      <rPr>
        <vertAlign val="subscript"/>
        <sz val="11"/>
        <color rgb="FF000000"/>
        <rFont val="Calibri"/>
        <family val="2"/>
        <scheme val="minor"/>
      </rPr>
      <t>tro</t>
    </r>
    <r>
      <rPr>
        <sz val="11"/>
        <color rgb="FF000000"/>
        <rFont val="Calibri"/>
        <family val="2"/>
        <scheme val="minor"/>
      </rPr>
      <t>)</t>
    </r>
  </si>
  <si>
    <r>
      <t>Methane correction factor for wastewater treated at the plant (MCF</t>
    </r>
    <r>
      <rPr>
        <vertAlign val="subscript"/>
        <sz val="11"/>
        <color rgb="FF000000"/>
        <rFont val="Calibri"/>
        <family val="2"/>
        <scheme val="minor"/>
      </rPr>
      <t>ww</t>
    </r>
    <r>
      <rPr>
        <sz val="11"/>
        <color rgb="FF000000"/>
        <rFont val="Calibri"/>
        <family val="2"/>
        <scheme val="minor"/>
      </rPr>
      <t>)</t>
    </r>
  </si>
  <si>
    <r>
      <t>Methane correction factor for sludge treated at the plant (MCF</t>
    </r>
    <r>
      <rPr>
        <vertAlign val="subscript"/>
        <sz val="11"/>
        <color rgb="FF000000"/>
        <rFont val="Calibri"/>
        <family val="2"/>
        <scheme val="minor"/>
      </rPr>
      <t>sl</t>
    </r>
    <r>
      <rPr>
        <sz val="11"/>
        <color rgb="FF000000"/>
        <rFont val="Calibri"/>
        <family val="2"/>
        <scheme val="minor"/>
      </rPr>
      <t>)</t>
    </r>
  </si>
  <si>
    <r>
      <t>Quantity of methane, in cubic metres, in sludge biogas captured for combustion by the plant (Q</t>
    </r>
    <r>
      <rPr>
        <vertAlign val="subscript"/>
        <sz val="11"/>
        <color rgb="FF000000"/>
        <rFont val="Calibri"/>
        <family val="2"/>
        <scheme val="minor"/>
      </rPr>
      <t>cap</t>
    </r>
    <r>
      <rPr>
        <sz val="11"/>
        <color rgb="FF000000"/>
        <rFont val="Calibri"/>
        <family val="2"/>
        <scheme val="minor"/>
      </rPr>
      <t>)</t>
    </r>
  </si>
  <si>
    <r>
      <t>Quantity of methane, in cubic metres, in sludge biogas flared during the year by the plant (Q</t>
    </r>
    <r>
      <rPr>
        <vertAlign val="subscript"/>
        <sz val="11"/>
        <color rgb="FF000000"/>
        <rFont val="Calibri"/>
        <family val="2"/>
        <scheme val="minor"/>
      </rPr>
      <t>flared</t>
    </r>
    <r>
      <rPr>
        <sz val="11"/>
        <color rgb="FF000000"/>
        <rFont val="Calibri"/>
        <family val="2"/>
        <scheme val="minor"/>
      </rPr>
      <t>)</t>
    </r>
  </si>
  <si>
    <r>
      <t>Quantity of methane, in cubic metres, in sludge biogas transferred out of the plant (Q</t>
    </r>
    <r>
      <rPr>
        <vertAlign val="subscript"/>
        <sz val="11"/>
        <color rgb="FF000000"/>
        <rFont val="Calibri"/>
        <family val="2"/>
        <scheme val="minor"/>
      </rPr>
      <t>tr</t>
    </r>
    <r>
      <rPr>
        <sz val="11"/>
        <color rgb="FF000000"/>
        <rFont val="Calibri"/>
        <family val="2"/>
        <scheme val="minor"/>
      </rPr>
      <t>)</t>
    </r>
  </si>
  <si>
    <r>
      <t>The tonnes of COD in wastewater entering the sub facility (COD</t>
    </r>
    <r>
      <rPr>
        <vertAlign val="subscript"/>
        <sz val="11"/>
        <rFont val="Calibri"/>
        <family val="2"/>
        <scheme val="minor"/>
      </rPr>
      <t>wz</t>
    </r>
    <r>
      <rPr>
        <sz val="11"/>
        <rFont val="Calibri"/>
        <family val="2"/>
        <scheme val="minor"/>
      </rPr>
      <t>)</t>
    </r>
  </si>
  <si>
    <r>
      <t>The estimated volatile solids in the primary sludge (tonnes) (VS</t>
    </r>
    <r>
      <rPr>
        <vertAlign val="subscript"/>
        <sz val="11"/>
        <rFont val="Calibri"/>
        <family val="2"/>
        <scheme val="minor"/>
      </rPr>
      <t>pslz</t>
    </r>
    <r>
      <rPr>
        <sz val="11"/>
        <rFont val="Calibri"/>
        <family val="2"/>
        <scheme val="minor"/>
      </rPr>
      <t>)</t>
    </r>
  </si>
  <si>
    <r>
      <t>The estimated volatile solids in the waste activated sludge (tonnes) (V</t>
    </r>
    <r>
      <rPr>
        <vertAlign val="subscript"/>
        <sz val="11"/>
        <rFont val="Calibri"/>
        <family val="2"/>
        <scheme val="minor"/>
      </rPr>
      <t>swaslz</t>
    </r>
    <r>
      <rPr>
        <sz val="11"/>
        <rFont val="Calibri"/>
        <family val="2"/>
        <scheme val="minor"/>
      </rPr>
      <t>)</t>
    </r>
  </si>
  <si>
    <r>
      <t>Conversion factor (VS</t>
    </r>
    <r>
      <rPr>
        <vertAlign val="subscript"/>
        <sz val="11"/>
        <rFont val="Calibri"/>
        <family val="2"/>
        <scheme val="minor"/>
      </rPr>
      <t>pslz</t>
    </r>
    <r>
      <rPr>
        <sz val="11"/>
        <rFont val="Calibri"/>
        <family val="2"/>
        <scheme val="minor"/>
      </rPr>
      <t xml:space="preserve"> ===&gt; COD</t>
    </r>
    <r>
      <rPr>
        <vertAlign val="subscript"/>
        <sz val="11"/>
        <rFont val="Calibri"/>
        <family val="2"/>
        <scheme val="minor"/>
      </rPr>
      <t>pslz</t>
    </r>
    <r>
      <rPr>
        <sz val="11"/>
        <rFont val="Calibri"/>
        <family val="2"/>
        <scheme val="minor"/>
      </rPr>
      <t>) (default = 1.99)</t>
    </r>
  </si>
  <si>
    <r>
      <t>Conversion factor (VS</t>
    </r>
    <r>
      <rPr>
        <vertAlign val="subscript"/>
        <sz val="11"/>
        <rFont val="Calibri"/>
        <family val="2"/>
        <scheme val="minor"/>
      </rPr>
      <t>waslz</t>
    </r>
    <r>
      <rPr>
        <sz val="11"/>
        <rFont val="Calibri"/>
        <family val="2"/>
        <scheme val="minor"/>
      </rPr>
      <t xml:space="preserve"> ===&gt; COD</t>
    </r>
    <r>
      <rPr>
        <vertAlign val="subscript"/>
        <sz val="11"/>
        <rFont val="Calibri"/>
        <family val="2"/>
        <scheme val="minor"/>
      </rPr>
      <t>waslz</t>
    </r>
    <r>
      <rPr>
        <sz val="11"/>
        <rFont val="Calibri"/>
        <family val="2"/>
        <scheme val="minor"/>
      </rPr>
      <t>) (default = 1.48)</t>
    </r>
  </si>
  <si>
    <r>
      <t>The tonnes of COD removed as primary sludge from wastewater and treated in the sub facility (COD</t>
    </r>
    <r>
      <rPr>
        <vertAlign val="subscript"/>
        <sz val="11"/>
        <rFont val="Calibri"/>
        <family val="2"/>
        <scheme val="minor"/>
      </rPr>
      <t>pslz</t>
    </r>
    <r>
      <rPr>
        <sz val="11"/>
        <rFont val="Calibri"/>
        <family val="2"/>
        <scheme val="minor"/>
      </rPr>
      <t>)</t>
    </r>
  </si>
  <si>
    <r>
      <t>The tonnes of COD removed as waste activated sludge from wastewater and treated in the sub facility (COD</t>
    </r>
    <r>
      <rPr>
        <vertAlign val="subscript"/>
        <sz val="11"/>
        <rFont val="Calibri"/>
        <family val="2"/>
        <scheme val="minor"/>
      </rPr>
      <t>waslz</t>
    </r>
    <r>
      <rPr>
        <sz val="11"/>
        <rFont val="Calibri"/>
        <family val="2"/>
        <scheme val="minor"/>
      </rPr>
      <t>)</t>
    </r>
  </si>
  <si>
    <r>
      <t>The tonnes of COD removed as sludge from wastewater and treated in the sub facility (COD</t>
    </r>
    <r>
      <rPr>
        <vertAlign val="subscript"/>
        <sz val="11"/>
        <rFont val="Calibri"/>
        <family val="2"/>
        <scheme val="minor"/>
      </rPr>
      <t>slz</t>
    </r>
    <r>
      <rPr>
        <sz val="11"/>
        <rFont val="Calibri"/>
        <family val="2"/>
        <scheme val="minor"/>
      </rPr>
      <t>)</t>
    </r>
  </si>
  <si>
    <r>
      <t>The tonnes of COD in effluent leaving the sub facility (COD</t>
    </r>
    <r>
      <rPr>
        <vertAlign val="subscript"/>
        <sz val="11"/>
        <rFont val="Calibri"/>
        <family val="2"/>
        <scheme val="minor"/>
      </rPr>
      <t>effz</t>
    </r>
    <r>
      <rPr>
        <sz val="11"/>
        <rFont val="Calibri"/>
        <family val="2"/>
        <scheme val="minor"/>
      </rPr>
      <t>)</t>
    </r>
  </si>
  <si>
    <r>
      <t>The tonnes of COD in sludge transferred out of the sub facility and removed to landfill (COD</t>
    </r>
    <r>
      <rPr>
        <vertAlign val="subscript"/>
        <sz val="11"/>
        <rFont val="Calibri"/>
        <family val="2"/>
        <scheme val="minor"/>
      </rPr>
      <t>trlz</t>
    </r>
    <r>
      <rPr>
        <sz val="11"/>
        <rFont val="Calibri"/>
        <family val="2"/>
        <scheme val="minor"/>
      </rPr>
      <t>)</t>
    </r>
  </si>
  <si>
    <r>
      <t>The tonnes of COD in sludge transferred out of the sub facility and removed to a site other than landfill (COD</t>
    </r>
    <r>
      <rPr>
        <vertAlign val="subscript"/>
        <sz val="11"/>
        <rFont val="Calibri"/>
        <family val="2"/>
        <scheme val="minor"/>
      </rPr>
      <t>troz</t>
    </r>
    <r>
      <rPr>
        <sz val="11"/>
        <rFont val="Calibri"/>
        <family val="2"/>
        <scheme val="minor"/>
      </rPr>
      <t>)</t>
    </r>
  </si>
  <si>
    <r>
      <t>The methane correction factor for wastewater treated at the sub facility (MCF</t>
    </r>
    <r>
      <rPr>
        <vertAlign val="subscript"/>
        <sz val="11"/>
        <rFont val="Calibri"/>
        <family val="2"/>
        <scheme val="minor"/>
      </rPr>
      <t>wwz</t>
    </r>
    <r>
      <rPr>
        <sz val="11"/>
        <rFont val="Calibri"/>
        <family val="2"/>
        <scheme val="minor"/>
      </rPr>
      <t>)</t>
    </r>
  </si>
  <si>
    <r>
      <t>The methane correction factor for sludge treated at the sub facility (MCF</t>
    </r>
    <r>
      <rPr>
        <vertAlign val="subscript"/>
        <sz val="11"/>
        <rFont val="Calibri"/>
        <family val="2"/>
        <scheme val="minor"/>
      </rPr>
      <t>slz</t>
    </r>
    <r>
      <rPr>
        <sz val="11"/>
        <rFont val="Calibri"/>
        <family val="2"/>
        <scheme val="minor"/>
      </rPr>
      <t>)</t>
    </r>
  </si>
  <si>
    <r>
      <t>The quantity of methane, in cubic metres, in sludge biogas that is captured for combustion by the sub facility (Q</t>
    </r>
    <r>
      <rPr>
        <vertAlign val="subscript"/>
        <sz val="11"/>
        <rFont val="Calibri"/>
        <family val="2"/>
        <scheme val="minor"/>
      </rPr>
      <t>capz</t>
    </r>
    <r>
      <rPr>
        <sz val="11"/>
        <rFont val="Calibri"/>
        <family val="2"/>
        <scheme val="minor"/>
      </rPr>
      <t>)</t>
    </r>
  </si>
  <si>
    <r>
      <t>The quantity of methane, in cubic metres, in sludge biogas flared by the sub facility (Q</t>
    </r>
    <r>
      <rPr>
        <vertAlign val="subscript"/>
        <sz val="11"/>
        <rFont val="Calibri"/>
        <family val="2"/>
        <scheme val="minor"/>
      </rPr>
      <t>flaredz</t>
    </r>
    <r>
      <rPr>
        <sz val="11"/>
        <rFont val="Calibri"/>
        <family val="2"/>
        <scheme val="minor"/>
      </rPr>
      <t>)</t>
    </r>
  </si>
  <si>
    <r>
      <t>The quantity of methane, in cubic metres, in sludge biogas transferred out of the plant during the reporting year by the sub facility (Q</t>
    </r>
    <r>
      <rPr>
        <vertAlign val="subscript"/>
        <sz val="11"/>
        <rFont val="Calibri"/>
        <family val="2"/>
        <scheme val="minor"/>
      </rPr>
      <t>trz</t>
    </r>
    <r>
      <rPr>
        <sz val="11"/>
        <rFont val="Calibri"/>
        <family val="2"/>
        <scheme val="minor"/>
      </rPr>
      <t>)</t>
    </r>
  </si>
  <si>
    <r>
      <rPr>
        <b/>
        <sz val="11"/>
        <color rgb="FF000000"/>
        <rFont val="Calibri"/>
        <family val="2"/>
        <scheme val="minor"/>
      </rPr>
      <t xml:space="preserve">Note: </t>
    </r>
    <r>
      <rPr>
        <sz val="11"/>
        <color rgb="FF000000"/>
        <rFont val="Calibri"/>
        <family val="2"/>
        <scheme val="minor"/>
      </rPr>
      <t>chemical oxygen demand (COD) can be derived from biological oxygen demand (BOD), EXCEPT for COD</t>
    </r>
    <r>
      <rPr>
        <vertAlign val="subscript"/>
        <sz val="11"/>
        <color rgb="FF000000"/>
        <rFont val="Calibri"/>
        <family val="2"/>
        <scheme val="minor"/>
      </rPr>
      <t>w</t>
    </r>
    <r>
      <rPr>
        <sz val="11"/>
        <color rgb="FF000000"/>
        <rFont val="Calibri"/>
        <family val="2"/>
        <scheme val="minor"/>
      </rPr>
      <t xml:space="preserve"> under Method 1. COD = 2.6 × BOD5.</t>
    </r>
  </si>
  <si>
    <r>
      <t>Tonnes, chemical oxygen demand (COD) in wastewater entering the plant (COD</t>
    </r>
    <r>
      <rPr>
        <vertAlign val="subscript"/>
        <sz val="11"/>
        <color rgb="FF000000"/>
        <rFont val="Calibri"/>
        <family val="2"/>
        <scheme val="minor"/>
      </rPr>
      <t>w</t>
    </r>
    <r>
      <rPr>
        <sz val="11"/>
        <color rgb="FF000000"/>
        <rFont val="Calibri"/>
        <family val="2"/>
        <scheme val="minor"/>
      </rPr>
      <t>)</t>
    </r>
  </si>
  <si>
    <r>
      <rPr>
        <b/>
        <sz val="11"/>
        <rFont val="Calibri"/>
        <family val="2"/>
        <scheme val="minor"/>
      </rPr>
      <t>Note:</t>
    </r>
    <r>
      <rPr>
        <sz val="11"/>
        <rFont val="Calibri"/>
        <family val="2"/>
        <scheme val="minor"/>
      </rPr>
      <t xml:space="preserve"> For Primary wastewater treatment plants enter N</t>
    </r>
    <r>
      <rPr>
        <vertAlign val="subscript"/>
        <sz val="11"/>
        <rFont val="Calibri"/>
        <family val="2"/>
        <scheme val="minor"/>
      </rPr>
      <t>trl</t>
    </r>
    <r>
      <rPr>
        <sz val="11"/>
        <rFont val="Calibri"/>
        <family val="2"/>
        <scheme val="minor"/>
      </rPr>
      <t>, N</t>
    </r>
    <r>
      <rPr>
        <vertAlign val="subscript"/>
        <sz val="11"/>
        <rFont val="Calibri"/>
        <family val="2"/>
        <scheme val="minor"/>
      </rPr>
      <t>tro</t>
    </r>
    <r>
      <rPr>
        <sz val="11"/>
        <rFont val="Calibri"/>
        <family val="2"/>
        <scheme val="minor"/>
      </rPr>
      <t xml:space="preserve"> &amp; N</t>
    </r>
    <r>
      <rPr>
        <vertAlign val="subscript"/>
        <sz val="11"/>
        <rFont val="Calibri"/>
        <family val="2"/>
        <scheme val="minor"/>
      </rPr>
      <t>outdisij</t>
    </r>
    <r>
      <rPr>
        <sz val="11"/>
        <rFont val="Calibri"/>
        <family val="2"/>
        <scheme val="minor"/>
      </rPr>
      <t xml:space="preserve"> below to calculate N</t>
    </r>
    <r>
      <rPr>
        <vertAlign val="subscript"/>
        <sz val="11"/>
        <rFont val="Calibri"/>
        <family val="2"/>
        <scheme val="minor"/>
      </rPr>
      <t>in</t>
    </r>
    <r>
      <rPr>
        <sz val="11"/>
        <rFont val="Calibri"/>
        <family val="2"/>
        <scheme val="minor"/>
      </rPr>
      <t xml:space="preserve"> (Do not enter P or N</t>
    </r>
    <r>
      <rPr>
        <vertAlign val="subscript"/>
        <sz val="11"/>
        <rFont val="Calibri"/>
        <family val="2"/>
        <scheme val="minor"/>
      </rPr>
      <t>in</t>
    </r>
    <r>
      <rPr>
        <sz val="11"/>
        <rFont val="Calibri"/>
        <family val="2"/>
        <scheme val="minor"/>
      </rPr>
      <t>) OTHERWISE enter information below (including P &amp; N</t>
    </r>
    <r>
      <rPr>
        <vertAlign val="subscript"/>
        <sz val="11"/>
        <rFont val="Calibri"/>
        <family val="2"/>
        <scheme val="minor"/>
      </rPr>
      <t>in</t>
    </r>
    <r>
      <rPr>
        <sz val="11"/>
        <rFont val="Calibri"/>
        <family val="2"/>
        <scheme val="minor"/>
      </rPr>
      <t>) for other treatment plant types</t>
    </r>
  </si>
  <si>
    <r>
      <t>(N</t>
    </r>
    <r>
      <rPr>
        <vertAlign val="subscript"/>
        <sz val="11"/>
        <rFont val="Calibri"/>
        <family val="2"/>
        <scheme val="minor"/>
      </rPr>
      <t>2</t>
    </r>
    <r>
      <rPr>
        <sz val="11"/>
        <rFont val="Calibri"/>
        <family val="2"/>
        <scheme val="minor"/>
      </rPr>
      <t>O released by the plant measured in t CO</t>
    </r>
    <r>
      <rPr>
        <vertAlign val="subscript"/>
        <sz val="11"/>
        <rFont val="Calibri"/>
        <family val="2"/>
        <scheme val="minor"/>
      </rPr>
      <t>2</t>
    </r>
    <r>
      <rPr>
        <sz val="11"/>
        <rFont val="Calibri"/>
        <family val="2"/>
        <scheme val="minor"/>
      </rPr>
      <t>-e) E</t>
    </r>
    <r>
      <rPr>
        <vertAlign val="subscript"/>
        <sz val="11"/>
        <rFont val="Calibri"/>
        <family val="2"/>
        <scheme val="minor"/>
      </rPr>
      <t>j</t>
    </r>
    <r>
      <rPr>
        <sz val="11"/>
        <rFont val="Calibri"/>
        <family val="2"/>
        <scheme val="minor"/>
      </rPr>
      <t xml:space="preserve"> = (N</t>
    </r>
    <r>
      <rPr>
        <vertAlign val="subscript"/>
        <sz val="11"/>
        <rFont val="Calibri"/>
        <family val="2"/>
        <scheme val="minor"/>
      </rPr>
      <t>in</t>
    </r>
    <r>
      <rPr>
        <sz val="11"/>
        <rFont val="Calibri"/>
        <family val="2"/>
        <scheme val="minor"/>
      </rPr>
      <t xml:space="preserve"> - N</t>
    </r>
    <r>
      <rPr>
        <vertAlign val="subscript"/>
        <sz val="11"/>
        <rFont val="Calibri"/>
        <family val="2"/>
        <scheme val="minor"/>
      </rPr>
      <t>trl</t>
    </r>
    <r>
      <rPr>
        <sz val="11"/>
        <rFont val="Calibri"/>
        <family val="2"/>
        <scheme val="minor"/>
      </rPr>
      <t xml:space="preserve"> - N</t>
    </r>
    <r>
      <rPr>
        <vertAlign val="subscript"/>
        <sz val="11"/>
        <rFont val="Calibri"/>
        <family val="2"/>
        <scheme val="minor"/>
      </rPr>
      <t>tro</t>
    </r>
    <r>
      <rPr>
        <sz val="11"/>
        <rFont val="Calibri"/>
        <family val="2"/>
        <scheme val="minor"/>
      </rPr>
      <t xml:space="preserve"> - N</t>
    </r>
    <r>
      <rPr>
        <vertAlign val="subscript"/>
        <sz val="11"/>
        <rFont val="Calibri"/>
        <family val="2"/>
        <scheme val="minor"/>
      </rPr>
      <t>outdisij</t>
    </r>
    <r>
      <rPr>
        <sz val="11"/>
        <rFont val="Calibri"/>
        <family val="2"/>
        <scheme val="minor"/>
      </rPr>
      <t>) x EF</t>
    </r>
    <r>
      <rPr>
        <vertAlign val="subscript"/>
        <sz val="11"/>
        <rFont val="Calibri"/>
        <family val="2"/>
        <scheme val="minor"/>
      </rPr>
      <t>secij</t>
    </r>
    <r>
      <rPr>
        <sz val="11"/>
        <rFont val="Calibri"/>
        <family val="2"/>
        <scheme val="minor"/>
      </rPr>
      <t xml:space="preserve"> + N</t>
    </r>
    <r>
      <rPr>
        <vertAlign val="subscript"/>
        <sz val="11"/>
        <rFont val="Calibri"/>
        <family val="2"/>
        <scheme val="minor"/>
      </rPr>
      <t>outdisij</t>
    </r>
    <r>
      <rPr>
        <sz val="11"/>
        <rFont val="Calibri"/>
        <family val="2"/>
        <scheme val="minor"/>
      </rPr>
      <t xml:space="preserve"> x EF</t>
    </r>
    <r>
      <rPr>
        <vertAlign val="subscript"/>
        <sz val="11"/>
        <rFont val="Calibri"/>
        <family val="2"/>
        <scheme val="minor"/>
      </rPr>
      <t>disij</t>
    </r>
    <r>
      <rPr>
        <sz val="11"/>
        <rFont val="Calibri"/>
        <family val="2"/>
        <scheme val="minor"/>
      </rPr>
      <t xml:space="preserve"> =</t>
    </r>
  </si>
  <si>
    <r>
      <t>Fraction of nitrogen in protein(Frac</t>
    </r>
    <r>
      <rPr>
        <vertAlign val="subscript"/>
        <sz val="11"/>
        <color rgb="FF000000"/>
        <rFont val="Calibri"/>
        <family val="2"/>
        <scheme val="minor"/>
      </rPr>
      <t>Pr</t>
    </r>
    <r>
      <rPr>
        <sz val="11"/>
        <color rgb="FF000000"/>
        <rFont val="Calibri"/>
        <family val="2"/>
        <scheme val="minor"/>
      </rPr>
      <t>)</t>
    </r>
  </si>
  <si>
    <r>
      <t>Quantity of nitrogen entering the plant in tonnes (N</t>
    </r>
    <r>
      <rPr>
        <vertAlign val="subscript"/>
        <sz val="11"/>
        <color rgb="FF000000"/>
        <rFont val="Calibri"/>
        <family val="2"/>
        <scheme val="minor"/>
      </rPr>
      <t>in</t>
    </r>
    <r>
      <rPr>
        <sz val="11"/>
        <color rgb="FF000000"/>
        <rFont val="Calibri"/>
        <family val="2"/>
        <scheme val="minor"/>
      </rPr>
      <t>) (Method 1)</t>
    </r>
  </si>
  <si>
    <r>
      <t>Quantity of nitrogen entering the plant in tonnes (N</t>
    </r>
    <r>
      <rPr>
        <vertAlign val="subscript"/>
        <sz val="11"/>
        <color rgb="FF000000"/>
        <rFont val="Calibri"/>
        <family val="2"/>
        <scheme val="minor"/>
      </rPr>
      <t>in</t>
    </r>
    <r>
      <rPr>
        <sz val="11"/>
        <color rgb="FF000000"/>
        <rFont val="Calibri"/>
        <family val="2"/>
        <scheme val="minor"/>
      </rPr>
      <t>) (Methods 2 &amp; 3)</t>
    </r>
  </si>
  <si>
    <r>
      <t>Tonnes of nitrogen in sludge transferred out of the plant and removed to landfill (N</t>
    </r>
    <r>
      <rPr>
        <vertAlign val="subscript"/>
        <sz val="11"/>
        <color rgb="FF000000"/>
        <rFont val="Calibri"/>
        <family val="2"/>
        <scheme val="minor"/>
      </rPr>
      <t>trl</t>
    </r>
    <r>
      <rPr>
        <sz val="11"/>
        <color rgb="FF000000"/>
        <rFont val="Calibri"/>
        <family val="2"/>
        <scheme val="minor"/>
      </rPr>
      <t>)</t>
    </r>
  </si>
  <si>
    <r>
      <t>Tonnes of nitrogen in sludge transferred out of the plant and removed to a site other than landfill (N</t>
    </r>
    <r>
      <rPr>
        <vertAlign val="subscript"/>
        <sz val="11"/>
        <color rgb="FF000000"/>
        <rFont val="Calibri"/>
        <family val="2"/>
        <scheme val="minor"/>
      </rPr>
      <t>tro</t>
    </r>
    <r>
      <rPr>
        <sz val="11"/>
        <color rgb="FF000000"/>
        <rFont val="Calibri"/>
        <family val="2"/>
        <scheme val="minor"/>
      </rPr>
      <t>)</t>
    </r>
  </si>
  <si>
    <r>
      <t>Emission factor for wastewater treatment (EF</t>
    </r>
    <r>
      <rPr>
        <vertAlign val="subscript"/>
        <sz val="11"/>
        <color rgb="FF000000"/>
        <rFont val="Calibri"/>
        <family val="2"/>
        <scheme val="minor"/>
      </rPr>
      <t>secij</t>
    </r>
    <r>
      <rPr>
        <sz val="11"/>
        <color rgb="FF000000"/>
        <rFont val="Calibri"/>
        <family val="2"/>
        <scheme val="minor"/>
      </rPr>
      <t>)</t>
    </r>
  </si>
  <si>
    <r>
      <t>Tonnes of nitrogen in effluent - Enclosed waters (N</t>
    </r>
    <r>
      <rPr>
        <vertAlign val="subscript"/>
        <sz val="11"/>
        <color rgb="FF000000"/>
        <rFont val="Calibri"/>
        <family val="2"/>
        <scheme val="minor"/>
      </rPr>
      <t>outdisij</t>
    </r>
    <r>
      <rPr>
        <sz val="11"/>
        <color rgb="FF000000"/>
        <rFont val="Calibri"/>
        <family val="2"/>
        <scheme val="minor"/>
      </rPr>
      <t>)</t>
    </r>
  </si>
  <si>
    <r>
      <t>Tonnes of nitrogen in effluent - Estuarine waters (N</t>
    </r>
    <r>
      <rPr>
        <vertAlign val="subscript"/>
        <sz val="11"/>
        <color rgb="FF000000"/>
        <rFont val="Calibri"/>
        <family val="2"/>
        <scheme val="minor"/>
      </rPr>
      <t>outdisij</t>
    </r>
    <r>
      <rPr>
        <sz val="11"/>
        <color rgb="FF000000"/>
        <rFont val="Calibri"/>
        <family val="2"/>
        <scheme val="minor"/>
      </rPr>
      <t>)</t>
    </r>
  </si>
  <si>
    <r>
      <t>Tonnes of nitrogen in effluent - Open coastal waters (N</t>
    </r>
    <r>
      <rPr>
        <vertAlign val="subscript"/>
        <sz val="11"/>
        <color rgb="FF000000"/>
        <rFont val="Calibri"/>
        <family val="2"/>
        <scheme val="minor"/>
      </rPr>
      <t>outdisij</t>
    </r>
    <r>
      <rPr>
        <sz val="11"/>
        <color rgb="FF000000"/>
        <rFont val="Calibri"/>
        <family val="2"/>
        <scheme val="minor"/>
      </rPr>
      <t>)</t>
    </r>
  </si>
  <si>
    <r>
      <t>Emission factor for nitrogen discharge - Enclosed waters (EF</t>
    </r>
    <r>
      <rPr>
        <vertAlign val="subscript"/>
        <sz val="11"/>
        <color rgb="FF000000"/>
        <rFont val="Calibri"/>
        <family val="2"/>
        <scheme val="minor"/>
      </rPr>
      <t>disij</t>
    </r>
    <r>
      <rPr>
        <sz val="11"/>
        <color rgb="FF000000"/>
        <rFont val="Calibri"/>
        <family val="2"/>
        <scheme val="minor"/>
      </rPr>
      <t>)</t>
    </r>
  </si>
  <si>
    <r>
      <t>Emission factor for nitrogen discharge - Estuarine waters (EF</t>
    </r>
    <r>
      <rPr>
        <vertAlign val="subscript"/>
        <sz val="11"/>
        <color rgb="FF000000"/>
        <rFont val="Calibri"/>
        <family val="2"/>
        <scheme val="minor"/>
      </rPr>
      <t>disij</t>
    </r>
    <r>
      <rPr>
        <sz val="11"/>
        <color rgb="FF000000"/>
        <rFont val="Calibri"/>
        <family val="2"/>
        <scheme val="minor"/>
      </rPr>
      <t>)</t>
    </r>
  </si>
  <si>
    <r>
      <t>Emission factor for nitrogen discharge - Open coastal waters (EF</t>
    </r>
    <r>
      <rPr>
        <vertAlign val="subscript"/>
        <sz val="11"/>
        <color rgb="FF000000"/>
        <rFont val="Calibri"/>
        <family val="2"/>
        <scheme val="minor"/>
      </rPr>
      <t>disij</t>
    </r>
    <r>
      <rPr>
        <sz val="11"/>
        <color rgb="FF000000"/>
        <rFont val="Calibri"/>
        <family val="2"/>
        <scheme val="minor"/>
      </rPr>
      <t>)</t>
    </r>
  </si>
  <si>
    <r>
      <t>the tonnes of nitrogen in sludge transferred out of the plant and disposed of at a landfill facility (N</t>
    </r>
    <r>
      <rPr>
        <vertAlign val="subscript"/>
        <sz val="12"/>
        <rFont val="Calibri"/>
        <family val="2"/>
        <scheme val="minor"/>
      </rPr>
      <t>trl</t>
    </r>
    <r>
      <rPr>
        <sz val="12"/>
        <rFont val="Calibri"/>
        <family val="2"/>
        <scheme val="minor"/>
      </rPr>
      <t>)</t>
    </r>
  </si>
  <si>
    <r>
      <t>the tonnes of nitrogen in sludge transferred out of the plant and disposed of at a site other than a landfill facility (N</t>
    </r>
    <r>
      <rPr>
        <vertAlign val="subscript"/>
        <sz val="12"/>
        <rFont val="Calibri"/>
        <family val="2"/>
        <scheme val="minor"/>
      </rPr>
      <t>tro</t>
    </r>
    <r>
      <rPr>
        <sz val="12"/>
        <rFont val="Calibri"/>
        <family val="2"/>
        <scheme val="minor"/>
      </rPr>
      <t>)</t>
    </r>
  </si>
  <si>
    <r>
      <t>the tonnes of nitrogen in influent entering the plant (N</t>
    </r>
    <r>
      <rPr>
        <vertAlign val="subscript"/>
        <sz val="12"/>
        <rFont val="Calibri"/>
        <family val="2"/>
        <scheme val="minor"/>
      </rPr>
      <t>in</t>
    </r>
    <r>
      <rPr>
        <sz val="12"/>
        <rFont val="Calibri"/>
        <family val="2"/>
        <scheme val="minor"/>
      </rPr>
      <t>)</t>
    </r>
  </si>
  <si>
    <r>
      <t>the tonnes of nitrogen in effluent leaving the plant into enclosed waters (N</t>
    </r>
    <r>
      <rPr>
        <vertAlign val="subscript"/>
        <sz val="12"/>
        <rFont val="Calibri"/>
        <family val="2"/>
        <scheme val="minor"/>
      </rPr>
      <t>outdisij</t>
    </r>
    <r>
      <rPr>
        <sz val="12"/>
        <rFont val="Calibri"/>
        <family val="2"/>
        <scheme val="minor"/>
      </rPr>
      <t>)</t>
    </r>
  </si>
  <si>
    <r>
      <t>the tonnes of nitrogen in effluent leaving the plant into open coastal waters (N</t>
    </r>
    <r>
      <rPr>
        <vertAlign val="subscript"/>
        <sz val="12"/>
        <rFont val="Calibri"/>
        <family val="2"/>
        <scheme val="minor"/>
      </rPr>
      <t>outdisij</t>
    </r>
    <r>
      <rPr>
        <sz val="12"/>
        <rFont val="Calibri"/>
        <family val="2"/>
        <scheme val="minor"/>
      </rPr>
      <t>)</t>
    </r>
  </si>
  <si>
    <r>
      <t>the tonnes of nitrogen in effluent leaving the plant into estuarine waters (N</t>
    </r>
    <r>
      <rPr>
        <vertAlign val="subscript"/>
        <sz val="12"/>
        <rFont val="Calibri"/>
        <family val="2"/>
        <scheme val="minor"/>
      </rPr>
      <t>outdisij</t>
    </r>
    <r>
      <rPr>
        <sz val="12"/>
        <rFont val="Calibri"/>
        <family val="2"/>
        <scheme val="minor"/>
      </rPr>
      <t>)</t>
    </r>
  </si>
  <si>
    <r>
      <t>the tonnes of methane (CO</t>
    </r>
    <r>
      <rPr>
        <vertAlign val="subscript"/>
        <sz val="11"/>
        <rFont val="Calibri"/>
        <family val="2"/>
      </rPr>
      <t>2</t>
    </r>
    <r>
      <rPr>
        <sz val="11"/>
        <rFont val="Calibri"/>
        <family val="2"/>
      </rPr>
      <t>-e) flared  (Q</t>
    </r>
    <r>
      <rPr>
        <vertAlign val="subscript"/>
        <sz val="11"/>
        <rFont val="Calibri"/>
        <family val="2"/>
      </rPr>
      <t>flared</t>
    </r>
    <r>
      <rPr>
        <sz val="11"/>
        <rFont val="Calibri"/>
        <family val="2"/>
      </rPr>
      <t>)</t>
    </r>
  </si>
  <si>
    <r>
      <t>the fraction of COD in sludge anaerobically treated on site (MCF</t>
    </r>
    <r>
      <rPr>
        <vertAlign val="subscript"/>
        <sz val="11"/>
        <rFont val="Calibri"/>
        <family val="2"/>
        <scheme val="minor"/>
      </rPr>
      <t>sl</t>
    </r>
    <r>
      <rPr>
        <sz val="11"/>
        <rFont val="Calibri"/>
        <family val="2"/>
        <scheme val="minor"/>
      </rPr>
      <t>)</t>
    </r>
  </si>
  <si>
    <r>
      <t>the tonnes of COD in sludge transferred off site and disposed of at a landfill facility (COD</t>
    </r>
    <r>
      <rPr>
        <vertAlign val="subscript"/>
        <sz val="11"/>
        <rFont val="Calibri"/>
        <family val="2"/>
        <scheme val="minor"/>
      </rPr>
      <t>trl</t>
    </r>
    <r>
      <rPr>
        <sz val="11"/>
        <rFont val="Calibri"/>
        <family val="2"/>
        <scheme val="minor"/>
      </rPr>
      <t>)</t>
    </r>
  </si>
  <si>
    <r>
      <t>the tonnes of nitrogen in effluent leaving the plant into enclosed waters (N</t>
    </r>
    <r>
      <rPr>
        <vertAlign val="subscript"/>
        <sz val="11"/>
        <rFont val="Calibri"/>
        <family val="2"/>
        <scheme val="minor"/>
      </rPr>
      <t>outdisij</t>
    </r>
    <r>
      <rPr>
        <sz val="11"/>
        <rFont val="Calibri"/>
        <family val="2"/>
        <scheme val="minor"/>
      </rPr>
      <t>)</t>
    </r>
  </si>
  <si>
    <r>
      <t>the tonnes of nitrogen in effluent leaving the plant into estuarine waters (N</t>
    </r>
    <r>
      <rPr>
        <vertAlign val="subscript"/>
        <sz val="11"/>
        <rFont val="Calibri"/>
        <family val="2"/>
        <scheme val="minor"/>
      </rPr>
      <t>outdisij</t>
    </r>
    <r>
      <rPr>
        <sz val="11"/>
        <rFont val="Calibri"/>
        <family val="2"/>
        <scheme val="minor"/>
      </rPr>
      <t>)</t>
    </r>
  </si>
  <si>
    <r>
      <t>the tonnes of nitrogen in effluent leaving the plant into open coastal waters (N</t>
    </r>
    <r>
      <rPr>
        <vertAlign val="subscript"/>
        <sz val="11"/>
        <rFont val="Calibri"/>
        <family val="2"/>
        <scheme val="minor"/>
      </rPr>
      <t>outdisij</t>
    </r>
    <r>
      <rPr>
        <sz val="11"/>
        <rFont val="Calibri"/>
        <family val="2"/>
        <scheme val="minor"/>
      </rPr>
      <t>)</t>
    </r>
  </si>
  <si>
    <r>
      <t>the tonnes of methane (CO</t>
    </r>
    <r>
      <rPr>
        <vertAlign val="subscript"/>
        <sz val="11"/>
        <rFont val="Calibri"/>
        <family val="2"/>
      </rPr>
      <t>2</t>
    </r>
    <r>
      <rPr>
        <sz val="11"/>
        <rFont val="Calibri"/>
        <family val="2"/>
      </rPr>
      <t>-e) captured for combustion on site (Q</t>
    </r>
    <r>
      <rPr>
        <vertAlign val="subscript"/>
        <sz val="11"/>
        <rFont val="Calibri"/>
        <family val="2"/>
      </rPr>
      <t>cap</t>
    </r>
    <r>
      <rPr>
        <sz val="11"/>
        <rFont val="Calibri"/>
        <family val="2"/>
      </rPr>
      <t>)</t>
    </r>
  </si>
  <si>
    <r>
      <t>the tonnes of COD removed as sludge (COD</t>
    </r>
    <r>
      <rPr>
        <vertAlign val="subscript"/>
        <sz val="11"/>
        <rFont val="Calibri"/>
        <family val="2"/>
        <scheme val="minor"/>
      </rPr>
      <t>sl</t>
    </r>
    <r>
      <rPr>
        <sz val="11"/>
        <rFont val="Calibri"/>
        <family val="2"/>
        <scheme val="minor"/>
      </rPr>
      <t>)</t>
    </r>
  </si>
  <si>
    <r>
      <t>the tonnes of COD in effluent leaving the site (COD</t>
    </r>
    <r>
      <rPr>
        <vertAlign val="subscript"/>
        <sz val="11"/>
        <rFont val="Calibri"/>
        <family val="2"/>
        <scheme val="minor"/>
      </rPr>
      <t>eff</t>
    </r>
    <r>
      <rPr>
        <sz val="11"/>
        <rFont val="Calibri"/>
        <family val="2"/>
        <scheme val="minor"/>
      </rPr>
      <t>)</t>
    </r>
  </si>
  <si>
    <r>
      <t>Tonnes of nitrogen entering the plant (N</t>
    </r>
    <r>
      <rPr>
        <vertAlign val="subscript"/>
        <sz val="11"/>
        <color rgb="FF000000"/>
        <rFont val="Calibri"/>
        <family val="2"/>
        <scheme val="minor"/>
      </rPr>
      <t>in</t>
    </r>
    <r>
      <rPr>
        <sz val="11"/>
        <color rgb="FF000000"/>
        <rFont val="Calibri"/>
        <family val="2"/>
        <scheme val="minor"/>
      </rPr>
      <t>)</t>
    </r>
  </si>
  <si>
    <r>
      <t>Convertion of cubic metres to t CO</t>
    </r>
    <r>
      <rPr>
        <vertAlign val="subscript"/>
        <sz val="11"/>
        <rFont val="Calibri"/>
        <family val="2"/>
        <scheme val="minor"/>
      </rPr>
      <t>2</t>
    </r>
    <r>
      <rPr>
        <sz val="11"/>
        <rFont val="Calibri"/>
        <family val="2"/>
        <scheme val="minor"/>
      </rPr>
      <t>-e of the quantity of methane in sludge biogas captured + flared + transferred</t>
    </r>
  </si>
  <si>
    <r>
      <t>the tonnes of COD in sludge transferred off site and disposed of at a site other than a landfill facility (COD</t>
    </r>
    <r>
      <rPr>
        <vertAlign val="subscript"/>
        <sz val="11"/>
        <rFont val="Calibri"/>
        <family val="2"/>
        <scheme val="minor"/>
      </rPr>
      <t>tro</t>
    </r>
    <r>
      <rPr>
        <sz val="11"/>
        <rFont val="Calibri"/>
        <family val="2"/>
        <scheme val="minor"/>
      </rPr>
      <t>)</t>
    </r>
  </si>
  <si>
    <r>
      <t>This will display the field to allow the entry of emissions from Nitrous oxide (t CO</t>
    </r>
    <r>
      <rPr>
        <vertAlign val="subscript"/>
        <sz val="11"/>
        <rFont val="Calibri"/>
        <family val="2"/>
        <scheme val="minor"/>
      </rPr>
      <t>2</t>
    </r>
    <r>
      <rPr>
        <sz val="11"/>
        <rFont val="Calibri"/>
        <family val="2"/>
        <scheme val="minor"/>
      </rPr>
      <t>-e)</t>
    </r>
  </si>
  <si>
    <r>
      <t>Next, enter the emissions released fom methane (t CO</t>
    </r>
    <r>
      <rPr>
        <vertAlign val="subscript"/>
        <sz val="11"/>
        <rFont val="Calibri"/>
        <family val="2"/>
        <scheme val="minor"/>
      </rPr>
      <t>2</t>
    </r>
    <r>
      <rPr>
        <sz val="11"/>
        <rFont val="Calibri"/>
        <family val="2"/>
        <scheme val="minor"/>
      </rPr>
      <t>-e) will need to be entered</t>
    </r>
  </si>
  <si>
    <t xml:space="preserve">The following steps will guide you through the process of entering calculator data into EERS.   </t>
  </si>
  <si>
    <t xml:space="preserve">The following steps will guide you through the process of entering calculator data into EERS.  </t>
  </si>
  <si>
    <t>WASTEWATER CALCULATOR (DOMESTIC &amp; COMMERCIAL)</t>
  </si>
  <si>
    <t>This calculator is designed to calculate emissions from commercial and domestic wastewater for plants at a single facility. Multiple facilities will require data to be entered in separate calculators.                                                                                                                                                                
Data is entered in the Facility input worksheet. You can select to enter methane data using method 1 or methods 2/3 by clicking on the appropriate buttons above. Once methane data has been entered, enter nitrogen data. Once data entry is complete, you will be able to view the emissions data and instruction for entry into the Emissions and Energy Reporting System (EERS) for the method you have selected.</t>
  </si>
  <si>
    <r>
      <t>Conversion of methane to t CO</t>
    </r>
    <r>
      <rPr>
        <vertAlign val="subscript"/>
        <sz val="11"/>
        <color rgb="FF000000"/>
        <rFont val="Calibri"/>
        <family val="2"/>
        <scheme val="minor"/>
      </rPr>
      <t>2</t>
    </r>
    <r>
      <rPr>
        <sz val="11"/>
        <color rgb="FF000000"/>
        <rFont val="Calibri"/>
        <family val="2"/>
        <scheme val="minor"/>
      </rPr>
      <t>-e using 0.0006784 x 28</t>
    </r>
  </si>
  <si>
    <r>
      <t>The default methane emission factor for wastewater with a value of 7.0 tCO</t>
    </r>
    <r>
      <rPr>
        <vertAlign val="subscript"/>
        <sz val="11"/>
        <rFont val="Calibri"/>
        <family val="2"/>
        <scheme val="minor"/>
      </rPr>
      <t>2</t>
    </r>
    <r>
      <rPr>
        <sz val="11"/>
        <rFont val="Calibri"/>
        <family val="2"/>
        <scheme val="minor"/>
      </rPr>
      <t>-e per tonne of COD (E</t>
    </r>
    <r>
      <rPr>
        <vertAlign val="subscript"/>
        <sz val="11"/>
        <rFont val="Calibri"/>
        <family val="2"/>
        <scheme val="minor"/>
      </rPr>
      <t>fwijz</t>
    </r>
    <r>
      <rPr>
        <sz val="11"/>
        <rFont val="Calibri"/>
        <family val="2"/>
        <scheme val="minor"/>
      </rPr>
      <t>)</t>
    </r>
  </si>
  <si>
    <r>
      <t>The default methane emission factor for sludge with a value of 7.0 tCO</t>
    </r>
    <r>
      <rPr>
        <vertAlign val="subscript"/>
        <sz val="11"/>
        <rFont val="Calibri"/>
        <family val="2"/>
        <scheme val="minor"/>
      </rPr>
      <t>2</t>
    </r>
    <r>
      <rPr>
        <sz val="11"/>
        <rFont val="Calibri"/>
        <family val="2"/>
        <scheme val="minor"/>
      </rPr>
      <t>-e per tonne of COD (sludge) (E</t>
    </r>
    <r>
      <rPr>
        <vertAlign val="subscript"/>
        <sz val="11"/>
        <rFont val="Calibri"/>
        <family val="2"/>
        <scheme val="minor"/>
      </rPr>
      <t>fslijz</t>
    </r>
    <r>
      <rPr>
        <sz val="11"/>
        <rFont val="Calibri"/>
        <family val="2"/>
        <scheme val="minor"/>
      </rPr>
      <t>)</t>
    </r>
  </si>
  <si>
    <r>
      <t>Conversion of methane to t CO</t>
    </r>
    <r>
      <rPr>
        <vertAlign val="subscript"/>
        <sz val="11"/>
        <rFont val="Calibri"/>
        <family val="2"/>
        <scheme val="minor"/>
      </rPr>
      <t>2</t>
    </r>
    <r>
      <rPr>
        <sz val="11"/>
        <rFont val="Calibri"/>
        <family val="2"/>
        <scheme val="minor"/>
      </rPr>
      <t>-e using 0.0006784 x 28</t>
    </r>
  </si>
  <si>
    <r>
      <t>the tonnes of methane (CO</t>
    </r>
    <r>
      <rPr>
        <vertAlign val="subscript"/>
        <sz val="11"/>
        <rFont val="Calibri"/>
        <family val="2"/>
      </rPr>
      <t>2</t>
    </r>
    <r>
      <rPr>
        <sz val="11"/>
        <rFont val="Calibri"/>
        <family val="2"/>
      </rPr>
      <t>-e) captured and transferred off site (Q</t>
    </r>
    <r>
      <rPr>
        <vertAlign val="subscript"/>
        <sz val="11"/>
        <rFont val="Calibri"/>
        <family val="2"/>
      </rPr>
      <t>tr</t>
    </r>
    <r>
      <rPr>
        <sz val="11"/>
        <rFont val="Calibri"/>
        <family val="2"/>
      </rPr>
      <t xml:space="preserve"> x 0.0006784 x 28)</t>
    </r>
  </si>
  <si>
    <r>
      <t>the tonnes of methane (CO</t>
    </r>
    <r>
      <rPr>
        <vertAlign val="subscript"/>
        <sz val="12"/>
        <rFont val="Calibri"/>
        <family val="2"/>
      </rPr>
      <t>2</t>
    </r>
    <r>
      <rPr>
        <sz val="12"/>
        <rFont val="Calibri"/>
        <family val="2"/>
      </rPr>
      <t>-e) captured and transferred off site (Q</t>
    </r>
    <r>
      <rPr>
        <vertAlign val="subscript"/>
        <sz val="12"/>
        <rFont val="Calibri"/>
        <family val="2"/>
      </rPr>
      <t>tr</t>
    </r>
    <r>
      <rPr>
        <sz val="12"/>
        <rFont val="Calibri"/>
        <family val="2"/>
      </rPr>
      <t xml:space="preserve"> x 0.0006784 x 28)</t>
    </r>
  </si>
  <si>
    <r>
      <t>the fraction of COD in wastewater anaerobically treated (MCF</t>
    </r>
    <r>
      <rPr>
        <vertAlign val="subscript"/>
        <sz val="12"/>
        <rFont val="Calibri"/>
        <family val="2"/>
        <scheme val="minor"/>
      </rPr>
      <t>ww</t>
    </r>
    <r>
      <rPr>
        <sz val="12"/>
        <rFont val="Calibri"/>
        <family val="2"/>
        <scheme val="minor"/>
      </rPr>
      <t>)</t>
    </r>
  </si>
  <si>
    <r>
      <t>the fraction of COD in wastewater anaerobically treated (MCF</t>
    </r>
    <r>
      <rPr>
        <vertAlign val="subscript"/>
        <sz val="11"/>
        <rFont val="Calibri"/>
        <family val="2"/>
        <scheme val="minor"/>
      </rPr>
      <t>ww</t>
    </r>
    <r>
      <rPr>
        <sz val="11"/>
        <rFont val="Calibri"/>
        <family val="2"/>
        <scheme val="minor"/>
      </rPr>
      <t>)</t>
    </r>
  </si>
  <si>
    <t>Direct Entry*</t>
  </si>
  <si>
    <t>the population served by the wastewater treatment plant (P) (*note: input population value into EERS through direct entry)</t>
  </si>
  <si>
    <r>
      <t>Default methane emission factor for sludge with a value of 6.3 CO</t>
    </r>
    <r>
      <rPr>
        <vertAlign val="subscript"/>
        <sz val="11"/>
        <color rgb="FF000000"/>
        <rFont val="Calibri"/>
        <family val="2"/>
        <scheme val="minor"/>
      </rPr>
      <t>2</t>
    </r>
    <r>
      <rPr>
        <sz val="11"/>
        <color rgb="FF000000"/>
        <rFont val="Calibri"/>
        <family val="2"/>
        <scheme val="minor"/>
      </rPr>
      <t>-e tonnes per tonne COD (sludge) (EF</t>
    </r>
    <r>
      <rPr>
        <vertAlign val="subscript"/>
        <sz val="11"/>
        <color rgb="FF000000"/>
        <rFont val="Calibri"/>
        <family val="2"/>
        <scheme val="minor"/>
      </rPr>
      <t>slij</t>
    </r>
    <r>
      <rPr>
        <sz val="11"/>
        <color rgb="FF000000"/>
        <rFont val="Calibri"/>
        <family val="2"/>
        <scheme val="minor"/>
      </rPr>
      <t>)</t>
    </r>
  </si>
  <si>
    <r>
      <t>Default methane emission factor for wastewater with a value of 6.3 CO</t>
    </r>
    <r>
      <rPr>
        <vertAlign val="subscript"/>
        <sz val="11"/>
        <color rgb="FF000000"/>
        <rFont val="Calibri"/>
        <family val="2"/>
        <scheme val="minor"/>
      </rPr>
      <t>2</t>
    </r>
    <r>
      <rPr>
        <sz val="11"/>
        <color rgb="FF000000"/>
        <rFont val="Calibri"/>
        <family val="2"/>
        <scheme val="minor"/>
      </rPr>
      <t>-e tonnes per tonne COD (EF</t>
    </r>
    <r>
      <rPr>
        <vertAlign val="subscript"/>
        <sz val="11"/>
        <color rgb="FF000000"/>
        <rFont val="Calibri"/>
        <family val="2"/>
        <scheme val="minor"/>
      </rPr>
      <t>wij</t>
    </r>
    <r>
      <rPr>
        <sz val="11"/>
        <color rgb="FF000000"/>
        <rFont val="Calibri"/>
        <family val="2"/>
        <scheme val="minor"/>
      </rPr>
      <t>)</t>
    </r>
  </si>
  <si>
    <r>
      <t xml:space="preserve">IMPORTANT NOTICE: </t>
    </r>
    <r>
      <rPr>
        <i/>
        <sz val="11"/>
        <rFont val="Calibri"/>
        <family val="2"/>
        <scheme val="minor"/>
      </rPr>
      <t xml:space="preserve">
</t>
    </r>
    <r>
      <rPr>
        <sz val="11"/>
        <rFont val="Calibri"/>
        <family val="2"/>
        <scheme val="minor"/>
      </rPr>
      <t xml:space="preserve">The National Greenhouse and Energy Reporting Wastewater Calculator (Domestic &amp; Commercial) Calculator (the Calculator) has been developed by the Clean Energy Regulator (the agency) to assist entities to comply with their reporting obligations under the National Greenhouse and Energy Reporting Act 2007 (NGER Act) and associated legislation. The Calculator should be used in conjunction with the NGER Act, National Greenhouse and Energy Reporting Regulations 2008 and National Greenhouse and Energy Reporting (Measurement) Determination 2008 in their current form. These laws and their interpretation are subject to change, which may affect the accuracy of the outputs of in the Calculator.
This Calculator (version 1.4) is valid for the 2021-2022 reporting year and is valid for subsequent reporting years until a newer calculator has been made available.  Reporters must check the agency website www.cleanenergyregulator.gov.au/NGER/Forms-and-resources/Calculators to ensure that they are using the most current version of the Calculator.
The information to be input in the Calculator is not exhaustive of all matters required to be reported, nor does the Calculator cover all circumstances applicable to all entities. The Calculator is not intended to comprehensively deal with its subject area; nor is it a substitute for independent legal advice. The calculations that are generated by the Calculator are an estimate only, intended to be used for guidance purposes and to assist entities in their reporting. The agency and the Commonwealth of Australia do not warrant that any estimates or outputs generated by the Calculator will be accurate, complete, or up to date. Entities are not required to use the estimates generated by the Calculator, however, entities must ensure they meet their obligations under the National Greenhouse and Energy Reporting scheme at all times. The agency encourages all users of the Calculator to seek independent legal advice before taking any action or decision, including finalising any report, on the basis of the Calculator.
Entities are responsible for determining their obligations under the law and for applying the law to their individual circumstances. The agency and the Commonwealth of Australia bear no responsibility for the data input to the Calculator by users, or for the outputs of the Calculator, and will in no event be liable for any direct, incidental, or consequential loss or damage of any kind, arising out of or in connection with, any use of the Calculator, reliance on the Calculator’s output, or reliance on any other information or advice on this website. 
The agency and the Commonwealth of Australia do not guarantee uninterrupted access to the Calculator or that the associated website and files obtained from or through this website are free from harmful code including viruses or spyware, and recommend the use of appropriate software to protect your systems.
</t>
    </r>
    <r>
      <rPr>
        <i/>
        <sz val="11"/>
        <rFont val="Calibri"/>
        <family val="2"/>
        <scheme val="minor"/>
      </rPr>
      <t xml:space="preserve">
</t>
    </r>
    <r>
      <rPr>
        <sz val="11"/>
        <rFont val="Calibri"/>
        <family val="2"/>
        <scheme val="minor"/>
      </rPr>
      <t xml:space="preserve">
</t>
    </r>
  </si>
  <si>
    <t>© Commonwealth of Australia 2022</t>
  </si>
  <si>
    <t>ABOUT THIS CALCULATOR
TITLE - Wastewater Calculator (Domestic &amp; Commercial)
VERSION - 1.4 - July 2022
AUTHOR - The Clean Energy Regulator</t>
  </si>
  <si>
    <t>Wastewater Calculator (Domestic &amp; Commercial) © Commonwealth of Australia 2022. This work is copyright. Apart from any use as permitted under the Copyright Act 1968, no part may be reproduced by any process without written permission from the Commonwealth. Requests and inquiries concerning reproduction and rights should be addressed to the Commonwealth Copyright Administration, Attorney-General's Department, 3-5 National Circuit BARTON ACT 2600. Email: commonwealth.copyright@ag.gov.au or posted at www.ag.gov.au.</t>
  </si>
  <si>
    <t>This work is licensed under the Creative Commons Attribution 3.0 Australia Licence. To view a copy of this license, visit http://creativecommons.org/licenses/by/3.0/au 
If you use materials that are licensed under Creative Commons, you are also required to retain any symbols and notices that are included in the materials. Where there are no symbols or notices present on materials you must attribute the work. The Clean Energy Regulator asserts the right to be recognised as author of the original material in the following manner:
© Commonwealth of Australia (2022) Clean Energy Regulator.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</si>
</sst>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00"/>
    <numFmt numFmtId="166" formatCode="0.0000"/>
    <numFmt numFmtId="167" formatCode="0.00;0.00;"/>
    <numFmt numFmtId="168" formatCode="0.00000"/>
    <numFmt numFmtId="169" formatCode="0.000000"/>
    <numFmt numFmtId="170" formatCode="0.0000000"/>
  </numFmts>
  <fonts count="12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u/>
      <sz val="10"/>
      <color indexed="12"/>
      <name val="MS Sans Serif"/>
      <family val="2"/>
    </font>
    <font>
      <sz val="10"/>
      <name val="Arial"/>
      <family val="2"/>
    </font>
    <font>
      <vertAlign val="subscript"/>
      <sz val="12"/>
      <name val="Calibri"/>
      <family val="2"/>
    </font>
    <font>
      <sz val="12"/>
      <name val="Calibri"/>
      <family val="2"/>
    </font>
    <font>
      <vertAlign val="superscript"/>
      <sz val="12"/>
      <name val="Calibri"/>
      <family val="2"/>
    </font>
    <font>
      <sz val="12"/>
      <color indexed="8"/>
      <name val="Calibri"/>
      <family val="2"/>
    </font>
    <font>
      <vertAlign val="subscript"/>
      <sz val="12"/>
      <color indexed="8"/>
      <name val="Calibri"/>
      <family val="2"/>
    </font>
    <font>
      <sz val="10"/>
      <name val="Times New Roman"/>
      <family val="1"/>
    </font>
    <font>
      <sz val="11"/>
      <color indexed="8"/>
      <name val="Calibri"/>
      <family val="2"/>
    </font>
    <font>
      <b/>
      <sz val="10"/>
      <name val="Arial"/>
      <family val="2"/>
    </font>
    <font>
      <sz val="12"/>
      <name val="Arial"/>
      <family val="2"/>
    </font>
    <font>
      <b/>
      <sz val="11"/>
      <color indexed="8"/>
      <name val="Calibri"/>
      <family val="2"/>
    </font>
    <font>
      <sz val="10"/>
      <color indexed="8"/>
      <name val="Calibri"/>
      <family val="2"/>
    </font>
    <font>
      <vertAlign val="subscript"/>
      <sz val="10"/>
      <color indexed="8"/>
      <name val="Calibri"/>
      <family val="2"/>
    </font>
    <font>
      <vertAlign val="subscript"/>
      <sz val="11"/>
      <color indexed="8"/>
      <name val="Calibri"/>
      <family val="2"/>
    </font>
    <font>
      <sz val="24"/>
      <name val="Arial"/>
      <family val="2"/>
    </font>
    <font>
      <b/>
      <sz val="14"/>
      <color indexed="8"/>
      <name val="Calibri"/>
      <family val="2"/>
    </font>
    <font>
      <b/>
      <vertAlign val="subscript"/>
      <sz val="14"/>
      <color indexed="8"/>
      <name val="Calibri"/>
      <family val="2"/>
    </font>
    <font>
      <b/>
      <u/>
      <sz val="14"/>
      <color indexed="8"/>
      <name val="Calibri"/>
      <family val="2"/>
    </font>
    <font>
      <b/>
      <u/>
      <vertAlign val="subscript"/>
      <sz val="14"/>
      <color indexed="8"/>
      <name val="Calibri"/>
      <family val="2"/>
    </font>
    <font>
      <b/>
      <sz val="17"/>
      <name val="Calibri"/>
      <family val="2"/>
    </font>
    <font>
      <sz val="17"/>
      <name val="Calibri"/>
      <family val="2"/>
    </font>
    <font>
      <sz val="8"/>
      <name val="Arial"/>
      <family val="2"/>
    </font>
    <font>
      <u/>
      <sz val="12"/>
      <color indexed="12"/>
      <name val="MS Sans Serif"/>
      <family val="2"/>
    </font>
    <font>
      <sz val="10"/>
      <name val="Calibri"/>
      <family val="2"/>
    </font>
    <font>
      <vertAlign val="subscript"/>
      <sz val="10"/>
      <name val="Calibri"/>
      <family val="2"/>
    </font>
    <font>
      <vertAlign val="subscript"/>
      <sz val="10"/>
      <color indexed="10"/>
      <name val="Calibri"/>
      <family val="2"/>
    </font>
    <font>
      <sz val="10"/>
      <color indexed="10"/>
      <name val="Calibri"/>
      <family val="2"/>
    </font>
    <font>
      <sz val="11"/>
      <name val="Calibri"/>
      <family val="2"/>
    </font>
    <font>
      <b/>
      <sz val="11"/>
      <name val="Calibri"/>
      <family val="2"/>
    </font>
    <font>
      <b/>
      <sz val="10"/>
      <name val="Calibri"/>
      <family val="2"/>
    </font>
    <font>
      <b/>
      <sz val="10"/>
      <color indexed="8"/>
      <name val="Calibri"/>
      <family val="2"/>
    </font>
    <font>
      <b/>
      <sz val="12"/>
      <name val="Calibri"/>
      <family val="2"/>
    </font>
    <font>
      <b/>
      <vertAlign val="subscript"/>
      <sz val="12"/>
      <name val="Calibri"/>
      <family val="2"/>
    </font>
    <font>
      <b/>
      <vertAlign val="subscript"/>
      <sz val="10"/>
      <name val="Calibri"/>
      <family val="2"/>
    </font>
    <font>
      <b/>
      <i/>
      <sz val="10"/>
      <name val="Calibri"/>
      <family val="2"/>
    </font>
    <font>
      <b/>
      <vertAlign val="subscript"/>
      <sz val="10"/>
      <color indexed="8"/>
      <name val="Calibri"/>
      <family val="2"/>
    </font>
    <font>
      <b/>
      <vertAlign val="superscript"/>
      <sz val="12"/>
      <name val="Calibri"/>
      <family val="2"/>
    </font>
    <font>
      <b/>
      <sz val="11"/>
      <name val="Arial"/>
      <family val="2"/>
    </font>
    <font>
      <i/>
      <sz val="10"/>
      <name val="Arial"/>
      <family val="2"/>
    </font>
    <font>
      <sz val="11"/>
      <name val="Arial"/>
      <family val="2"/>
    </font>
    <font>
      <sz val="11"/>
      <color theme="1"/>
      <name val="Calibri"/>
      <family val="2"/>
      <scheme val="minor"/>
    </font>
    <font>
      <sz val="11"/>
      <color rgb="FF9C0006"/>
      <name val="Calibri"/>
      <family val="2"/>
      <scheme val="minor"/>
    </font>
    <font>
      <sz val="11"/>
      <color rgb="FF006100"/>
      <name val="Calibri"/>
      <family val="2"/>
      <scheme val="minor"/>
    </font>
    <font>
      <u/>
      <sz val="11"/>
      <color theme="10"/>
      <name val="Calibri"/>
      <family val="2"/>
    </font>
    <font>
      <b/>
      <sz val="11"/>
      <color theme="1"/>
      <name val="Calibri"/>
      <family val="2"/>
      <scheme val="minor"/>
    </font>
    <font>
      <sz val="11"/>
      <color rgb="FFFF0000"/>
      <name val="Calibri"/>
      <family val="2"/>
      <scheme val="minor"/>
    </font>
    <font>
      <sz val="10"/>
      <name val="Calibri"/>
      <family val="2"/>
      <scheme val="minor"/>
    </font>
    <font>
      <b/>
      <sz val="10"/>
      <name val="Calibri"/>
      <family val="2"/>
      <scheme val="minor"/>
    </font>
    <font>
      <sz val="12"/>
      <name val="Calibri"/>
      <family val="2"/>
      <scheme val="minor"/>
    </font>
    <font>
      <sz val="10"/>
      <color rgb="FF000000"/>
      <name val="Calibri"/>
      <family val="2"/>
      <scheme val="minor"/>
    </font>
    <font>
      <sz val="10"/>
      <color rgb="FF000000"/>
      <name val="Arial"/>
      <family val="2"/>
    </font>
    <font>
      <sz val="12"/>
      <color rgb="FF000000"/>
      <name val="Calibri"/>
      <family val="2"/>
      <scheme val="minor"/>
    </font>
    <font>
      <sz val="12"/>
      <color rgb="FF000000"/>
      <name val="Calibri"/>
      <family val="2"/>
    </font>
    <font>
      <b/>
      <sz val="17"/>
      <color rgb="FF000000"/>
      <name val="Calibri"/>
      <family val="2"/>
      <scheme val="minor"/>
    </font>
    <font>
      <b/>
      <sz val="18"/>
      <color rgb="FF000000"/>
      <name val="Calibri"/>
      <family val="2"/>
      <scheme val="minor"/>
    </font>
    <font>
      <b/>
      <sz val="16"/>
      <color rgb="FF000000"/>
      <name val="Calibri"/>
      <family val="2"/>
      <scheme val="minor"/>
    </font>
    <font>
      <b/>
      <sz val="12"/>
      <color rgb="FF000000"/>
      <name val="Calibri"/>
      <family val="2"/>
      <scheme val="minor"/>
    </font>
    <font>
      <sz val="11"/>
      <color rgb="FF000000"/>
      <name val="Calibri"/>
      <family val="2"/>
      <scheme val="minor"/>
    </font>
    <font>
      <i/>
      <sz val="11"/>
      <color theme="1"/>
      <name val="Calibri"/>
      <family val="2"/>
      <scheme val="minor"/>
    </font>
    <font>
      <sz val="11"/>
      <color rgb="FF000000"/>
      <name val="Calibri"/>
      <family val="2"/>
    </font>
    <font>
      <sz val="10"/>
      <color theme="1"/>
      <name val="Calibri"/>
      <family val="2"/>
      <scheme val="minor"/>
    </font>
    <font>
      <sz val="11"/>
      <name val="Calibri"/>
      <family val="2"/>
      <scheme val="minor"/>
    </font>
    <font>
      <sz val="10"/>
      <color rgb="FF000000"/>
      <name val="Verdana"/>
      <family val="2"/>
    </font>
    <font>
      <b/>
      <u/>
      <sz val="12"/>
      <color theme="1"/>
      <name val="Calibri"/>
      <family val="2"/>
    </font>
    <font>
      <b/>
      <sz val="10"/>
      <color rgb="FF000000"/>
      <name val="Calibri"/>
      <family val="2"/>
      <scheme val="minor"/>
    </font>
    <font>
      <sz val="10"/>
      <color rgb="FF000000"/>
      <name val="Calibri"/>
      <family val="2"/>
    </font>
    <font>
      <i/>
      <sz val="10"/>
      <name val="Calibri"/>
      <family val="2"/>
      <scheme val="minor"/>
    </font>
    <font>
      <sz val="10"/>
      <color rgb="FFFF0000"/>
      <name val="Calibri"/>
      <family val="2"/>
      <scheme val="minor"/>
    </font>
    <font>
      <b/>
      <sz val="11"/>
      <name val="Calibri"/>
      <family val="2"/>
      <scheme val="minor"/>
    </font>
    <font>
      <b/>
      <sz val="11"/>
      <color rgb="FF000000"/>
      <name val="Calibri"/>
      <family val="2"/>
      <scheme val="minor"/>
    </font>
    <font>
      <b/>
      <u/>
      <sz val="11"/>
      <color rgb="FF000000"/>
      <name val="Calibri"/>
      <family val="2"/>
      <scheme val="minor"/>
    </font>
    <font>
      <u/>
      <sz val="12"/>
      <color theme="1"/>
      <name val="Calibri"/>
      <family val="2"/>
    </font>
    <font>
      <i/>
      <sz val="11"/>
      <color rgb="FF000000"/>
      <name val="Calibri"/>
      <family val="2"/>
      <scheme val="minor"/>
    </font>
    <font>
      <b/>
      <sz val="9.75"/>
      <color rgb="FF000000"/>
      <name val="Calibri"/>
      <family val="2"/>
      <scheme val="minor"/>
    </font>
    <font>
      <b/>
      <sz val="12"/>
      <name val="Calibri"/>
      <family val="2"/>
      <scheme val="minor"/>
    </font>
    <font>
      <b/>
      <u/>
      <sz val="12"/>
      <color theme="1"/>
      <name val="Calibri"/>
      <family val="2"/>
      <scheme val="minor"/>
    </font>
    <font>
      <b/>
      <sz val="12"/>
      <color rgb="FFFF0000"/>
      <name val="Calibri"/>
      <family val="2"/>
      <scheme val="minor"/>
    </font>
    <font>
      <b/>
      <sz val="20"/>
      <color rgb="FF000000"/>
      <name val="Calibri"/>
      <family val="2"/>
      <scheme val="minor"/>
    </font>
    <font>
      <b/>
      <sz val="16"/>
      <name val="Calibri"/>
      <family val="2"/>
      <scheme val="minor"/>
    </font>
    <font>
      <b/>
      <sz val="14"/>
      <name val="Calibri"/>
      <family val="2"/>
      <scheme val="minor"/>
    </font>
    <font>
      <sz val="17"/>
      <name val="Calibri"/>
      <family val="2"/>
      <scheme val="minor"/>
    </font>
    <font>
      <b/>
      <sz val="17"/>
      <name val="Calibri"/>
      <family val="2"/>
      <scheme val="minor"/>
    </font>
    <font>
      <i/>
      <sz val="10"/>
      <color rgb="FFFF0000"/>
      <name val="Arial"/>
      <family val="2"/>
    </font>
    <font>
      <b/>
      <i/>
      <sz val="10"/>
      <color rgb="FFFF0000"/>
      <name val="Arial"/>
      <family val="2"/>
    </font>
    <font>
      <u/>
      <sz val="12"/>
      <color indexed="12"/>
      <name val="Calibri"/>
      <family val="2"/>
      <scheme val="minor"/>
    </font>
    <font>
      <b/>
      <sz val="14"/>
      <color rgb="FF000000"/>
      <name val="Calibri"/>
      <family val="2"/>
      <scheme val="minor"/>
    </font>
    <font>
      <sz val="8"/>
      <color rgb="FF000000"/>
      <name val="Calibri"/>
      <family val="2"/>
      <scheme val="minor"/>
    </font>
    <font>
      <b/>
      <sz val="18"/>
      <color rgb="FFFF0000"/>
      <name val="Calibri"/>
      <family val="2"/>
      <scheme val="minor"/>
    </font>
    <font>
      <b/>
      <sz val="14"/>
      <color rgb="FF000000"/>
      <name val="Calibri"/>
      <family val="2"/>
    </font>
    <font>
      <sz val="8"/>
      <color rgb="FF000000"/>
      <name val="Arial"/>
      <family val="2"/>
    </font>
    <font>
      <sz val="12"/>
      <color rgb="FFFF0000"/>
      <name val="Calibri"/>
      <family val="2"/>
      <scheme val="minor"/>
    </font>
    <font>
      <u/>
      <sz val="11"/>
      <color rgb="FFFF0000"/>
      <name val="Calibri"/>
      <family val="2"/>
      <scheme val="minor"/>
    </font>
    <font>
      <u/>
      <sz val="11"/>
      <color indexed="12"/>
      <name val="Calibri"/>
      <family val="2"/>
      <scheme val="minor"/>
    </font>
    <font>
      <b/>
      <vertAlign val="subscript"/>
      <sz val="12"/>
      <name val="Calibri"/>
      <family val="2"/>
      <scheme val="minor"/>
    </font>
    <font>
      <vertAlign val="subscript"/>
      <sz val="12"/>
      <color indexed="8"/>
      <name val="Calibri"/>
      <family val="2"/>
      <scheme val="minor"/>
    </font>
    <font>
      <sz val="12"/>
      <color indexed="8"/>
      <name val="Calibri"/>
      <family val="2"/>
      <scheme val="minor"/>
    </font>
    <font>
      <vertAlign val="subscript"/>
      <sz val="12"/>
      <name val="Calibri"/>
      <family val="2"/>
      <scheme val="minor"/>
    </font>
    <font>
      <vertAlign val="superscript"/>
      <sz val="12"/>
      <name val="Calibri"/>
      <family val="2"/>
      <scheme val="minor"/>
    </font>
    <font>
      <b/>
      <sz val="12"/>
      <color indexed="8"/>
      <name val="Calibri"/>
      <family val="2"/>
      <scheme val="minor"/>
    </font>
    <font>
      <b/>
      <vertAlign val="subscript"/>
      <sz val="12"/>
      <color indexed="8"/>
      <name val="Calibri"/>
      <family val="2"/>
      <scheme val="minor"/>
    </font>
    <font>
      <b/>
      <u/>
      <sz val="12"/>
      <color indexed="8"/>
      <name val="Calibri"/>
      <family val="2"/>
      <scheme val="minor"/>
    </font>
    <font>
      <b/>
      <u/>
      <vertAlign val="subscript"/>
      <sz val="12"/>
      <color indexed="8"/>
      <name val="Calibri"/>
      <family val="2"/>
      <scheme val="minor"/>
    </font>
    <font>
      <b/>
      <sz val="12"/>
      <color theme="1"/>
      <name val="Calibri"/>
      <family val="2"/>
      <scheme val="minor"/>
    </font>
    <font>
      <sz val="9"/>
      <name val="Arial"/>
      <family val="2"/>
    </font>
    <font>
      <sz val="14"/>
      <color rgb="FF000000"/>
      <name val="Calibri"/>
      <family val="2"/>
      <scheme val="minor"/>
    </font>
    <font>
      <b/>
      <sz val="14"/>
      <color theme="6"/>
      <name val="Calibri"/>
      <family val="2"/>
      <scheme val="minor"/>
    </font>
    <font>
      <u/>
      <sz val="14"/>
      <color indexed="12"/>
      <name val="Calibri"/>
      <family val="2"/>
      <scheme val="minor"/>
    </font>
    <font>
      <sz val="18"/>
      <color theme="1"/>
      <name val="Calibri"/>
      <family val="2"/>
      <scheme val="minor"/>
    </font>
    <font>
      <vertAlign val="subscript"/>
      <sz val="11"/>
      <name val="Calibri"/>
      <family val="2"/>
    </font>
    <font>
      <vertAlign val="subscript"/>
      <sz val="11"/>
      <name val="Calibri"/>
      <family val="2"/>
      <scheme val="minor"/>
    </font>
    <font>
      <vertAlign val="subscript"/>
      <sz val="11"/>
      <color indexed="8"/>
      <name val="Calibri"/>
      <family val="2"/>
      <scheme val="minor"/>
    </font>
    <font>
      <sz val="11"/>
      <color indexed="8"/>
      <name val="Calibri"/>
      <family val="2"/>
      <scheme val="minor"/>
    </font>
    <font>
      <b/>
      <sz val="11"/>
      <color indexed="8"/>
      <name val="Calibri"/>
      <family val="2"/>
      <scheme val="minor"/>
    </font>
    <font>
      <b/>
      <u/>
      <sz val="11"/>
      <color theme="1"/>
      <name val="Calibri"/>
      <family val="2"/>
      <scheme val="minor"/>
    </font>
    <font>
      <vertAlign val="superscript"/>
      <sz val="11"/>
      <name val="Calibri"/>
      <family val="2"/>
      <scheme val="minor"/>
    </font>
    <font>
      <i/>
      <sz val="11"/>
      <name val="Calibri"/>
      <family val="2"/>
      <scheme val="minor"/>
    </font>
    <font>
      <vertAlign val="subscript"/>
      <sz val="11"/>
      <color rgb="FF000000"/>
      <name val="Calibri"/>
      <family val="2"/>
      <scheme val="minor"/>
    </font>
  </fonts>
  <fills count="24">
    <fill>
      <patternFill patternType="none"/>
    </fill>
    <fill>
      <patternFill patternType="gray125"/>
    </fill>
    <fill>
      <patternFill patternType="solid">
        <fgColor indexed="65"/>
        <bgColor indexed="64"/>
      </patternFill>
    </fill>
    <fill>
      <patternFill patternType="solid">
        <fgColor rgb="FFFFC7CE"/>
      </patternFill>
    </fill>
    <fill>
      <patternFill patternType="solid">
        <fgColor rgb="FFC6EFCE"/>
      </patternFill>
    </fill>
    <fill>
      <patternFill patternType="solid">
        <fgColor rgb="FFFFFF00"/>
        <bgColor indexed="64"/>
      </patternFill>
    </fill>
    <fill>
      <patternFill patternType="solid">
        <fgColor theme="2"/>
        <bgColor indexed="64"/>
      </patternFill>
    </fill>
    <fill>
      <patternFill patternType="solid">
        <fgColor theme="6"/>
        <bgColor indexed="64"/>
      </patternFill>
    </fill>
    <fill>
      <patternFill patternType="solid">
        <fgColor rgb="FF00B0F0"/>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rgb="FFFF0000"/>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14996795556505021"/>
        <bgColor indexed="64"/>
      </patternFill>
    </fill>
    <fill>
      <patternFill patternType="solid">
        <fgColor theme="0" tint="-0.14990691854609822"/>
        <bgColor indexed="64"/>
      </patternFill>
    </fill>
    <fill>
      <patternFill patternType="solid">
        <fgColor theme="0" tint="-0.14993743705557422"/>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79998168889431442"/>
        <bgColor indexed="64"/>
      </patternFill>
    </fill>
  </fills>
  <borders count="83">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s>
  <cellStyleXfs count="8">
    <xf numFmtId="0" fontId="0" fillId="0" borderId="0"/>
    <xf numFmtId="0" fontId="46" fillId="3" borderId="0" applyNumberFormat="0" applyBorder="0" applyAlignment="0" applyProtection="0"/>
    <xf numFmtId="0" fontId="47" fillId="4" borderId="0" applyNumberFormat="0" applyBorder="0" applyAlignment="0" applyProtection="0"/>
    <xf numFmtId="0" fontId="4" fillId="0" borderId="0" applyNumberFormat="0" applyFill="0" applyBorder="0" applyAlignment="0" applyProtection="0"/>
    <xf numFmtId="0" fontId="48" fillId="0" borderId="0" applyNumberFormat="0" applyFill="0" applyBorder="0" applyAlignment="0" applyProtection="0">
      <alignment vertical="top"/>
      <protection locked="0"/>
    </xf>
    <xf numFmtId="0" fontId="45" fillId="0" borderId="0"/>
    <xf numFmtId="0" fontId="5" fillId="0" borderId="0"/>
    <xf numFmtId="0" fontId="11" fillId="0" borderId="0"/>
  </cellStyleXfs>
  <cellXfs count="1024">
    <xf numFmtId="0" fontId="0" fillId="0" borderId="0" xfId="0"/>
    <xf numFmtId="0" fontId="5" fillId="0" borderId="0" xfId="6" applyProtection="1">
      <protection hidden="1"/>
    </xf>
    <xf numFmtId="0" fontId="51" fillId="0" borderId="0" xfId="6" applyFont="1" applyProtection="1">
      <protection hidden="1"/>
    </xf>
    <xf numFmtId="0" fontId="51" fillId="0" borderId="0" xfId="6" applyFont="1" applyAlignment="1" applyProtection="1">
      <alignment horizontal="center"/>
      <protection hidden="1"/>
    </xf>
    <xf numFmtId="0" fontId="52" fillId="0" borderId="0" xfId="6" applyFont="1" applyProtection="1">
      <protection hidden="1"/>
    </xf>
    <xf numFmtId="0" fontId="53" fillId="0" borderId="0" xfId="6" applyFont="1" applyProtection="1">
      <protection hidden="1"/>
    </xf>
    <xf numFmtId="0" fontId="54" fillId="0" borderId="0" xfId="6" applyFont="1" applyProtection="1">
      <protection hidden="1"/>
    </xf>
    <xf numFmtId="0" fontId="53" fillId="0" borderId="0" xfId="6" applyFont="1" applyBorder="1" applyAlignment="1" applyProtection="1">
      <alignment horizontal="center"/>
      <protection hidden="1"/>
    </xf>
    <xf numFmtId="0" fontId="51" fillId="0" borderId="0" xfId="6" applyFont="1" applyBorder="1" applyProtection="1">
      <protection hidden="1"/>
    </xf>
    <xf numFmtId="0" fontId="7" fillId="0" borderId="1" xfId="0" applyFont="1" applyBorder="1" applyProtection="1">
      <protection hidden="1"/>
    </xf>
    <xf numFmtId="0" fontId="53" fillId="0" borderId="0" xfId="6" applyFont="1" applyBorder="1" applyProtection="1">
      <protection hidden="1"/>
    </xf>
    <xf numFmtId="2" fontId="51" fillId="0" borderId="0" xfId="6" applyNumberFormat="1" applyFont="1" applyBorder="1" applyAlignment="1" applyProtection="1">
      <alignment horizontal="center"/>
      <protection hidden="1"/>
    </xf>
    <xf numFmtId="0" fontId="55" fillId="0" borderId="0" xfId="6" applyFont="1" applyProtection="1">
      <protection hidden="1"/>
    </xf>
    <xf numFmtId="2" fontId="56" fillId="0" borderId="0" xfId="6" applyNumberFormat="1" applyFont="1" applyFill="1" applyBorder="1" applyAlignment="1" applyProtection="1">
      <alignment horizontal="center"/>
      <protection hidden="1"/>
    </xf>
    <xf numFmtId="0" fontId="57" fillId="0" borderId="0" xfId="6" applyFont="1" applyProtection="1">
      <protection hidden="1"/>
    </xf>
    <xf numFmtId="0" fontId="56" fillId="0" borderId="2" xfId="6" applyFont="1" applyBorder="1" applyAlignment="1" applyProtection="1">
      <alignment horizontal="center" vertical="center"/>
      <protection hidden="1"/>
    </xf>
    <xf numFmtId="0" fontId="57" fillId="0" borderId="2" xfId="6" applyFont="1" applyBorder="1" applyAlignment="1" applyProtection="1">
      <alignment horizontal="center" vertical="center" wrapText="1"/>
      <protection hidden="1"/>
    </xf>
    <xf numFmtId="2" fontId="56" fillId="0" borderId="2" xfId="6" applyNumberFormat="1" applyFont="1" applyFill="1" applyBorder="1" applyAlignment="1" applyProtection="1">
      <alignment horizontal="center" wrapText="1"/>
      <protection hidden="1"/>
    </xf>
    <xf numFmtId="2" fontId="56" fillId="0" borderId="2" xfId="6" applyNumberFormat="1" applyFont="1" applyFill="1" applyBorder="1" applyAlignment="1" applyProtection="1">
      <alignment horizontal="center"/>
      <protection hidden="1"/>
    </xf>
    <xf numFmtId="2" fontId="56" fillId="0" borderId="2" xfId="6" applyNumberFormat="1" applyFont="1" applyBorder="1" applyAlignment="1" applyProtection="1">
      <alignment horizontal="center"/>
      <protection hidden="1"/>
    </xf>
    <xf numFmtId="0" fontId="55" fillId="0" borderId="0" xfId="0" applyFont="1" applyProtection="1">
      <protection hidden="1"/>
    </xf>
    <xf numFmtId="2" fontId="56" fillId="0" borderId="3" xfId="6" applyNumberFormat="1" applyFont="1" applyBorder="1" applyAlignment="1" applyProtection="1">
      <alignment horizontal="center"/>
      <protection hidden="1"/>
    </xf>
    <xf numFmtId="0" fontId="56" fillId="0" borderId="0" xfId="6" applyFont="1" applyBorder="1" applyProtection="1">
      <protection hidden="1"/>
    </xf>
    <xf numFmtId="0" fontId="0" fillId="0" borderId="0" xfId="0" applyBorder="1" applyAlignment="1" applyProtection="1">
      <alignment horizontal="center"/>
      <protection hidden="1"/>
    </xf>
    <xf numFmtId="0" fontId="56" fillId="0" borderId="2" xfId="6" applyFont="1" applyBorder="1" applyAlignment="1" applyProtection="1">
      <alignment horizontal="center"/>
      <protection hidden="1"/>
    </xf>
    <xf numFmtId="0" fontId="56" fillId="0" borderId="0" xfId="0" applyFont="1" applyBorder="1" applyProtection="1">
      <protection hidden="1"/>
    </xf>
    <xf numFmtId="2" fontId="56" fillId="0" borderId="0" xfId="6" applyNumberFormat="1" applyFont="1" applyFill="1" applyBorder="1" applyAlignment="1" applyProtection="1">
      <alignment horizontal="center" wrapText="1"/>
      <protection hidden="1"/>
    </xf>
    <xf numFmtId="2" fontId="56" fillId="0" borderId="4" xfId="6" applyNumberFormat="1" applyFont="1" applyBorder="1" applyAlignment="1" applyProtection="1">
      <alignment horizontal="center"/>
      <protection hidden="1"/>
    </xf>
    <xf numFmtId="0" fontId="53" fillId="0" borderId="0" xfId="6" applyFont="1" applyFill="1" applyBorder="1" applyAlignment="1" applyProtection="1">
      <alignment horizontal="center"/>
      <protection hidden="1"/>
    </xf>
    <xf numFmtId="0" fontId="47" fillId="0" borderId="0" xfId="2" applyFill="1" applyBorder="1" applyAlignment="1" applyProtection="1">
      <alignment horizontal="center"/>
      <protection hidden="1"/>
    </xf>
    <xf numFmtId="0" fontId="58" fillId="0" borderId="5" xfId="6" applyFont="1" applyBorder="1" applyAlignment="1" applyProtection="1">
      <alignment vertical="center"/>
      <protection hidden="1"/>
    </xf>
    <xf numFmtId="0" fontId="5" fillId="0" borderId="6" xfId="6" applyBorder="1" applyAlignment="1" applyProtection="1">
      <alignment horizontal="center"/>
      <protection hidden="1"/>
    </xf>
    <xf numFmtId="0" fontId="5" fillId="0" borderId="7" xfId="6" applyBorder="1" applyAlignment="1" applyProtection="1">
      <alignment horizontal="center"/>
      <protection hidden="1"/>
    </xf>
    <xf numFmtId="0" fontId="0" fillId="0" borderId="8" xfId="0" applyBorder="1" applyAlignment="1" applyProtection="1">
      <alignment horizontal="center"/>
      <protection hidden="1"/>
    </xf>
    <xf numFmtId="0" fontId="57" fillId="0" borderId="9" xfId="6" applyFont="1" applyBorder="1" applyAlignment="1" applyProtection="1">
      <alignment horizontal="center" vertical="center" wrapText="1"/>
      <protection hidden="1"/>
    </xf>
    <xf numFmtId="0" fontId="0" fillId="0" borderId="1" xfId="0" applyBorder="1" applyAlignment="1" applyProtection="1">
      <alignment wrapText="1"/>
      <protection hidden="1"/>
    </xf>
    <xf numFmtId="2" fontId="56" fillId="0" borderId="8" xfId="6" applyNumberFormat="1" applyFont="1" applyFill="1" applyBorder="1" applyAlignment="1" applyProtection="1">
      <alignment horizontal="center"/>
      <protection hidden="1"/>
    </xf>
    <xf numFmtId="0" fontId="56" fillId="0" borderId="8" xfId="6" applyFont="1" applyBorder="1" applyAlignment="1" applyProtection="1">
      <alignment horizontal="center"/>
      <protection hidden="1"/>
    </xf>
    <xf numFmtId="0" fontId="57" fillId="0" borderId="1" xfId="6" applyFont="1" applyBorder="1" applyProtection="1">
      <protection hidden="1"/>
    </xf>
    <xf numFmtId="0" fontId="51" fillId="0" borderId="8" xfId="6" applyFont="1" applyBorder="1" applyAlignment="1" applyProtection="1">
      <alignment horizontal="center"/>
      <protection hidden="1"/>
    </xf>
    <xf numFmtId="0" fontId="53" fillId="0" borderId="1" xfId="6" applyFont="1" applyBorder="1" applyProtection="1">
      <protection hidden="1"/>
    </xf>
    <xf numFmtId="0" fontId="53" fillId="0" borderId="8" xfId="6" applyFont="1" applyBorder="1" applyAlignment="1" applyProtection="1">
      <alignment horizontal="center"/>
      <protection hidden="1"/>
    </xf>
    <xf numFmtId="2" fontId="56" fillId="0" borderId="9" xfId="6" applyNumberFormat="1" applyFont="1" applyBorder="1" applyAlignment="1" applyProtection="1">
      <alignment horizontal="left"/>
      <protection hidden="1"/>
    </xf>
    <xf numFmtId="2" fontId="56" fillId="0" borderId="10" xfId="6" applyNumberFormat="1" applyFont="1" applyFill="1" applyBorder="1" applyAlignment="1" applyProtection="1">
      <alignment horizontal="left"/>
      <protection hidden="1"/>
    </xf>
    <xf numFmtId="0" fontId="56" fillId="0" borderId="1" xfId="6" applyFont="1" applyBorder="1" applyAlignment="1" applyProtection="1">
      <alignment vertical="center"/>
      <protection hidden="1"/>
    </xf>
    <xf numFmtId="0" fontId="53" fillId="0" borderId="8" xfId="6" applyFont="1" applyBorder="1" applyAlignment="1" applyProtection="1">
      <alignment horizontal="center" wrapText="1"/>
      <protection hidden="1"/>
    </xf>
    <xf numFmtId="0" fontId="0" fillId="0" borderId="8" xfId="0" applyBorder="1" applyAlignment="1" applyProtection="1">
      <protection hidden="1"/>
    </xf>
    <xf numFmtId="0" fontId="51" fillId="0" borderId="8" xfId="6" applyFont="1" applyBorder="1" applyProtection="1">
      <protection hidden="1"/>
    </xf>
    <xf numFmtId="0" fontId="59" fillId="0" borderId="5" xfId="6" applyFont="1" applyBorder="1" applyAlignment="1" applyProtection="1">
      <alignment vertical="center"/>
      <protection hidden="1"/>
    </xf>
    <xf numFmtId="0" fontId="51" fillId="0" borderId="6" xfId="6" applyFont="1" applyBorder="1" applyAlignment="1" applyProtection="1">
      <alignment horizontal="center"/>
      <protection hidden="1"/>
    </xf>
    <xf numFmtId="0" fontId="52" fillId="0" borderId="6" xfId="6" applyFont="1" applyBorder="1" applyAlignment="1" applyProtection="1">
      <alignment horizontal="center"/>
      <protection hidden="1"/>
    </xf>
    <xf numFmtId="0" fontId="52" fillId="0" borderId="7" xfId="6" applyFont="1" applyBorder="1" applyAlignment="1" applyProtection="1">
      <alignment horizontal="center"/>
      <protection hidden="1"/>
    </xf>
    <xf numFmtId="0" fontId="56" fillId="0" borderId="11" xfId="6" applyFont="1" applyBorder="1" applyProtection="1">
      <protection hidden="1"/>
    </xf>
    <xf numFmtId="2" fontId="53" fillId="0" borderId="12" xfId="6" applyNumberFormat="1" applyFont="1" applyBorder="1" applyAlignment="1" applyProtection="1">
      <alignment horizontal="center"/>
      <protection hidden="1"/>
    </xf>
    <xf numFmtId="0" fontId="53" fillId="0" borderId="13" xfId="6" applyFont="1" applyBorder="1" applyAlignment="1" applyProtection="1">
      <alignment horizontal="center"/>
      <protection hidden="1"/>
    </xf>
    <xf numFmtId="0" fontId="60" fillId="0" borderId="5" xfId="6" applyFont="1" applyBorder="1" applyProtection="1">
      <protection hidden="1"/>
    </xf>
    <xf numFmtId="0" fontId="51" fillId="0" borderId="7" xfId="6" applyFont="1" applyBorder="1" applyAlignment="1" applyProtection="1">
      <alignment horizontal="center"/>
      <protection hidden="1"/>
    </xf>
    <xf numFmtId="0" fontId="56" fillId="0" borderId="9" xfId="6" applyFont="1" applyBorder="1" applyAlignment="1" applyProtection="1">
      <alignment horizontal="center"/>
      <protection hidden="1"/>
    </xf>
    <xf numFmtId="2" fontId="56" fillId="0" borderId="9" xfId="6" applyNumberFormat="1" applyFont="1" applyBorder="1" applyAlignment="1" applyProtection="1">
      <alignment horizontal="center"/>
      <protection hidden="1"/>
    </xf>
    <xf numFmtId="2" fontId="56" fillId="0" borderId="9" xfId="6" applyNumberFormat="1" applyFont="1" applyFill="1" applyBorder="1" applyAlignment="1" applyProtection="1">
      <alignment horizontal="left"/>
      <protection hidden="1"/>
    </xf>
    <xf numFmtId="0" fontId="0" fillId="0" borderId="1" xfId="0" applyBorder="1" applyAlignment="1" applyProtection="1">
      <alignment vertical="center"/>
      <protection hidden="1"/>
    </xf>
    <xf numFmtId="2" fontId="56" fillId="0" borderId="4" xfId="6" applyNumberFormat="1" applyFont="1" applyFill="1" applyBorder="1" applyAlignment="1" applyProtection="1">
      <alignment horizontal="center"/>
      <protection hidden="1"/>
    </xf>
    <xf numFmtId="2" fontId="56" fillId="0" borderId="14" xfId="6" applyNumberFormat="1" applyFont="1" applyBorder="1" applyAlignment="1" applyProtection="1">
      <alignment horizontal="center"/>
      <protection hidden="1"/>
    </xf>
    <xf numFmtId="0" fontId="57" fillId="0" borderId="0" xfId="6" applyFont="1" applyBorder="1" applyProtection="1">
      <protection hidden="1"/>
    </xf>
    <xf numFmtId="0" fontId="51" fillId="0" borderId="0" xfId="6" applyFont="1" applyFill="1" applyBorder="1" applyProtection="1">
      <protection hidden="1"/>
    </xf>
    <xf numFmtId="0" fontId="0" fillId="0" borderId="0" xfId="0" applyProtection="1">
      <protection hidden="1"/>
    </xf>
    <xf numFmtId="0" fontId="61" fillId="0" borderId="0" xfId="0" applyFont="1" applyProtection="1">
      <protection hidden="1"/>
    </xf>
    <xf numFmtId="0" fontId="57" fillId="0" borderId="0" xfId="0" applyFont="1" applyProtection="1">
      <protection hidden="1"/>
    </xf>
    <xf numFmtId="0" fontId="57" fillId="0" borderId="15" xfId="0" applyFont="1" applyBorder="1" applyProtection="1">
      <protection hidden="1"/>
    </xf>
    <xf numFmtId="0" fontId="53" fillId="0" borderId="0" xfId="0" applyFont="1" applyProtection="1">
      <protection hidden="1"/>
    </xf>
    <xf numFmtId="0" fontId="51" fillId="0" borderId="0" xfId="0" applyFont="1" applyProtection="1">
      <protection hidden="1"/>
    </xf>
    <xf numFmtId="0" fontId="0" fillId="0" borderId="0" xfId="0" applyFill="1" applyBorder="1" applyProtection="1">
      <protection hidden="1"/>
    </xf>
    <xf numFmtId="0" fontId="53" fillId="0" borderId="0" xfId="0" applyFont="1" applyFill="1" applyBorder="1" applyProtection="1">
      <protection hidden="1"/>
    </xf>
    <xf numFmtId="0" fontId="51" fillId="0" borderId="0" xfId="0" applyFont="1" applyFill="1" applyBorder="1" applyProtection="1">
      <protection hidden="1"/>
    </xf>
    <xf numFmtId="0" fontId="14" fillId="0" borderId="0" xfId="0" applyFont="1" applyProtection="1">
      <protection hidden="1"/>
    </xf>
    <xf numFmtId="0" fontId="56" fillId="0" borderId="0" xfId="0" applyFont="1" applyProtection="1">
      <protection hidden="1"/>
    </xf>
    <xf numFmtId="0" fontId="0" fillId="0" borderId="16" xfId="0" applyBorder="1" applyAlignment="1" applyProtection="1">
      <alignment horizontal="left" vertical="center" wrapText="1"/>
      <protection hidden="1"/>
    </xf>
    <xf numFmtId="0" fontId="57" fillId="0" borderId="0" xfId="0" applyFont="1" applyBorder="1" applyProtection="1">
      <protection hidden="1"/>
    </xf>
    <xf numFmtId="0" fontId="56" fillId="0" borderId="0" xfId="0" applyFont="1" applyAlignment="1" applyProtection="1">
      <alignment wrapText="1"/>
      <protection hidden="1"/>
    </xf>
    <xf numFmtId="0" fontId="53" fillId="0" borderId="0" xfId="0" applyFont="1" applyAlignment="1" applyProtection="1">
      <alignment wrapText="1"/>
      <protection hidden="1"/>
    </xf>
    <xf numFmtId="0" fontId="51" fillId="0" borderId="0" xfId="0" applyFont="1" applyAlignment="1" applyProtection="1">
      <protection hidden="1"/>
    </xf>
    <xf numFmtId="2" fontId="56" fillId="0" borderId="17" xfId="6" applyNumberFormat="1" applyFont="1" applyBorder="1" applyAlignment="1" applyProtection="1">
      <alignment horizontal="left" vertical="center"/>
      <protection hidden="1"/>
    </xf>
    <xf numFmtId="0" fontId="45" fillId="0" borderId="0" xfId="5" applyProtection="1">
      <protection hidden="1"/>
    </xf>
    <xf numFmtId="0" fontId="62" fillId="0" borderId="0" xfId="5" applyFont="1" applyAlignment="1" applyProtection="1">
      <alignment horizontal="center"/>
      <protection hidden="1"/>
    </xf>
    <xf numFmtId="0" fontId="63" fillId="0" borderId="0" xfId="5" applyFont="1" applyProtection="1">
      <protection hidden="1"/>
    </xf>
    <xf numFmtId="0" fontId="64" fillId="0" borderId="16" xfId="6" applyFont="1" applyBorder="1" applyProtection="1">
      <protection hidden="1"/>
    </xf>
    <xf numFmtId="0" fontId="5" fillId="0" borderId="18" xfId="6" applyBorder="1" applyAlignment="1" applyProtection="1">
      <protection hidden="1"/>
    </xf>
    <xf numFmtId="0" fontId="45" fillId="0" borderId="0" xfId="5" applyAlignment="1" applyProtection="1">
      <alignment horizontal="center"/>
      <protection hidden="1"/>
    </xf>
    <xf numFmtId="0" fontId="0" fillId="0" borderId="6" xfId="0" applyBorder="1" applyAlignment="1" applyProtection="1">
      <protection hidden="1"/>
    </xf>
    <xf numFmtId="0" fontId="0" fillId="0" borderId="7" xfId="0" applyBorder="1" applyAlignment="1" applyProtection="1">
      <protection hidden="1"/>
    </xf>
    <xf numFmtId="0" fontId="0" fillId="0" borderId="0" xfId="0" applyAlignment="1" applyProtection="1">
      <protection hidden="1"/>
    </xf>
    <xf numFmtId="0" fontId="65" fillId="0" borderId="0" xfId="6" applyFont="1" applyAlignment="1" applyProtection="1">
      <alignment vertical="top"/>
      <protection hidden="1"/>
    </xf>
    <xf numFmtId="4" fontId="62" fillId="5" borderId="19" xfId="5" applyNumberFormat="1" applyFont="1" applyFill="1" applyBorder="1" applyAlignment="1" applyProtection="1">
      <protection hidden="1"/>
    </xf>
    <xf numFmtId="0" fontId="5" fillId="0" borderId="0" xfId="0" applyFont="1" applyAlignment="1" applyProtection="1">
      <protection hidden="1"/>
    </xf>
    <xf numFmtId="0" fontId="66" fillId="0" borderId="0" xfId="6" applyFont="1" applyBorder="1" applyProtection="1">
      <protection hidden="1"/>
    </xf>
    <xf numFmtId="0" fontId="56" fillId="0" borderId="1" xfId="6" applyFont="1" applyBorder="1" applyAlignment="1" applyProtection="1">
      <alignment horizontal="left" vertical="center" wrapText="1"/>
      <protection hidden="1"/>
    </xf>
    <xf numFmtId="0" fontId="0" fillId="0" borderId="0" xfId="0" applyBorder="1" applyAlignment="1" applyProtection="1">
      <alignment horizontal="left" vertical="center" wrapText="1"/>
      <protection hidden="1"/>
    </xf>
    <xf numFmtId="0" fontId="19" fillId="2" borderId="20" xfId="0" applyFont="1" applyFill="1" applyBorder="1" applyAlignment="1" applyProtection="1">
      <alignment horizontal="left" vertical="center"/>
      <protection hidden="1"/>
    </xf>
    <xf numFmtId="0" fontId="56" fillId="0" borderId="21" xfId="6" applyFont="1" applyBorder="1" applyAlignment="1" applyProtection="1">
      <alignment vertical="top" wrapText="1"/>
      <protection hidden="1"/>
    </xf>
    <xf numFmtId="0" fontId="45" fillId="6" borderId="0" xfId="5" applyFill="1" applyProtection="1">
      <protection hidden="1"/>
    </xf>
    <xf numFmtId="0" fontId="45" fillId="6" borderId="0" xfId="5" applyFill="1" applyBorder="1" applyProtection="1">
      <protection hidden="1"/>
    </xf>
    <xf numFmtId="0" fontId="62" fillId="6" borderId="0" xfId="5" quotePrefix="1" applyFont="1" applyFill="1" applyBorder="1" applyAlignment="1" applyProtection="1">
      <protection hidden="1"/>
    </xf>
    <xf numFmtId="0" fontId="19" fillId="2" borderId="9" xfId="0" applyFont="1" applyFill="1" applyBorder="1" applyAlignment="1" applyProtection="1">
      <alignment horizontal="left" vertical="center"/>
      <protection hidden="1"/>
    </xf>
    <xf numFmtId="165" fontId="56" fillId="0" borderId="9" xfId="6" applyNumberFormat="1" applyFont="1" applyFill="1" applyBorder="1" applyAlignment="1" applyProtection="1">
      <alignment horizontal="left"/>
      <protection hidden="1"/>
    </xf>
    <xf numFmtId="165" fontId="56" fillId="0" borderId="22" xfId="6" applyNumberFormat="1" applyFont="1" applyFill="1" applyBorder="1" applyAlignment="1" applyProtection="1">
      <alignment horizontal="left"/>
      <protection hidden="1"/>
    </xf>
    <xf numFmtId="0" fontId="54" fillId="0" borderId="0" xfId="6" applyFont="1" applyBorder="1" applyProtection="1">
      <protection hidden="1"/>
    </xf>
    <xf numFmtId="0" fontId="57" fillId="0" borderId="18" xfId="0" applyFont="1" applyBorder="1" applyAlignment="1" applyProtection="1">
      <protection hidden="1"/>
    </xf>
    <xf numFmtId="0" fontId="57" fillId="0" borderId="23" xfId="0" applyFont="1" applyBorder="1" applyAlignment="1" applyProtection="1">
      <protection hidden="1"/>
    </xf>
    <xf numFmtId="0" fontId="57" fillId="0" borderId="24" xfId="0" applyFont="1" applyBorder="1" applyAlignment="1" applyProtection="1">
      <protection hidden="1"/>
    </xf>
    <xf numFmtId="0" fontId="57" fillId="0" borderId="25" xfId="0" applyFont="1" applyBorder="1" applyAlignment="1" applyProtection="1">
      <protection hidden="1"/>
    </xf>
    <xf numFmtId="2" fontId="56" fillId="0" borderId="17" xfId="6" quotePrefix="1" applyNumberFormat="1" applyFont="1" applyBorder="1" applyAlignment="1" applyProtection="1">
      <alignment horizontal="left" vertical="center"/>
      <protection hidden="1"/>
    </xf>
    <xf numFmtId="0" fontId="61" fillId="0" borderId="23" xfId="6" applyFont="1" applyBorder="1" applyAlignment="1" applyProtection="1">
      <alignment horizontal="left" vertical="center" wrapText="1"/>
      <protection hidden="1"/>
    </xf>
    <xf numFmtId="166" fontId="56" fillId="0" borderId="17" xfId="6" quotePrefix="1" applyNumberFormat="1" applyFont="1" applyBorder="1" applyAlignment="1" applyProtection="1">
      <alignment horizontal="left" vertical="center"/>
      <protection hidden="1"/>
    </xf>
    <xf numFmtId="169" fontId="56" fillId="0" borderId="9" xfId="6" applyNumberFormat="1" applyFont="1" applyFill="1" applyBorder="1" applyAlignment="1" applyProtection="1">
      <alignment horizontal="left"/>
      <protection hidden="1"/>
    </xf>
    <xf numFmtId="0" fontId="56" fillId="0" borderId="0" xfId="6" applyFont="1" applyProtection="1">
      <protection hidden="1"/>
    </xf>
    <xf numFmtId="0" fontId="67" fillId="0" borderId="0" xfId="0" applyFont="1" applyProtection="1">
      <protection hidden="1"/>
    </xf>
    <xf numFmtId="0" fontId="5" fillId="0" borderId="18" xfId="0" applyFont="1" applyBorder="1" applyAlignment="1" applyProtection="1">
      <alignment horizontal="center" wrapText="1"/>
      <protection hidden="1"/>
    </xf>
    <xf numFmtId="0" fontId="57" fillId="0" borderId="1" xfId="0" applyFont="1" applyBorder="1" applyProtection="1">
      <protection hidden="1"/>
    </xf>
    <xf numFmtId="0" fontId="0" fillId="0" borderId="0" xfId="0" applyBorder="1" applyAlignment="1" applyProtection="1">
      <protection hidden="1"/>
    </xf>
    <xf numFmtId="0" fontId="54" fillId="0" borderId="26" xfId="7" applyFont="1" applyFill="1" applyBorder="1" applyAlignment="1" applyProtection="1">
      <alignment vertical="top" wrapText="1"/>
      <protection hidden="1"/>
    </xf>
    <xf numFmtId="0" fontId="0" fillId="0" borderId="4" xfId="0" applyBorder="1" applyAlignment="1" applyProtection="1">
      <protection hidden="1"/>
    </xf>
    <xf numFmtId="0" fontId="0" fillId="0" borderId="14" xfId="0" applyBorder="1" applyAlignment="1" applyProtection="1">
      <protection hidden="1"/>
    </xf>
    <xf numFmtId="0" fontId="5" fillId="0" borderId="0" xfId="0" applyFont="1" applyBorder="1" applyAlignment="1" applyProtection="1">
      <protection hidden="1"/>
    </xf>
    <xf numFmtId="0" fontId="65" fillId="0" borderId="0" xfId="6" applyFont="1" applyBorder="1" applyAlignment="1" applyProtection="1">
      <alignment vertical="top"/>
      <protection hidden="1"/>
    </xf>
    <xf numFmtId="0" fontId="0" fillId="0" borderId="0" xfId="0" applyBorder="1" applyProtection="1">
      <protection hidden="1"/>
    </xf>
    <xf numFmtId="0" fontId="68" fillId="0" borderId="27" xfId="3" applyFont="1" applyBorder="1" applyAlignment="1" applyProtection="1">
      <alignment horizontal="center"/>
      <protection hidden="1"/>
    </xf>
    <xf numFmtId="0" fontId="61" fillId="0" borderId="28" xfId="6" applyFont="1" applyBorder="1" applyAlignment="1" applyProtection="1">
      <alignment horizontal="left" vertical="center" wrapText="1"/>
      <protection hidden="1"/>
    </xf>
    <xf numFmtId="0" fontId="56" fillId="0" borderId="27" xfId="6" applyFont="1" applyBorder="1" applyAlignment="1" applyProtection="1">
      <alignment horizontal="left" vertical="center" wrapText="1"/>
      <protection hidden="1"/>
    </xf>
    <xf numFmtId="0" fontId="53" fillId="0" borderId="0" xfId="0" applyFont="1" applyBorder="1" applyProtection="1">
      <protection hidden="1"/>
    </xf>
    <xf numFmtId="0" fontId="51" fillId="0" borderId="0" xfId="0" applyFont="1" applyBorder="1" applyProtection="1">
      <protection hidden="1"/>
    </xf>
    <xf numFmtId="0" fontId="51" fillId="0" borderId="0" xfId="6" applyFont="1" applyBorder="1" applyAlignment="1" applyProtection="1">
      <alignment horizontal="center"/>
      <protection hidden="1"/>
    </xf>
    <xf numFmtId="0" fontId="56" fillId="0" borderId="0" xfId="0" applyFont="1" applyBorder="1" applyAlignment="1" applyProtection="1">
      <alignment wrapText="1"/>
      <protection hidden="1"/>
    </xf>
    <xf numFmtId="0" fontId="53" fillId="0" borderId="0" xfId="0" applyFont="1" applyBorder="1" applyAlignment="1" applyProtection="1">
      <alignment wrapText="1"/>
      <protection hidden="1"/>
    </xf>
    <xf numFmtId="0" fontId="51" fillId="0" borderId="0" xfId="0" applyFont="1" applyBorder="1" applyAlignment="1" applyProtection="1">
      <protection hidden="1"/>
    </xf>
    <xf numFmtId="0" fontId="14" fillId="0" borderId="0" xfId="0" applyFont="1" applyBorder="1" applyProtection="1">
      <protection hidden="1"/>
    </xf>
    <xf numFmtId="0" fontId="56" fillId="0" borderId="27" xfId="6" applyFont="1" applyBorder="1" applyAlignment="1" applyProtection="1">
      <alignment vertical="center"/>
      <protection hidden="1"/>
    </xf>
    <xf numFmtId="0" fontId="56" fillId="0" borderId="2" xfId="6" applyFont="1" applyBorder="1" applyAlignment="1" applyProtection="1">
      <alignment vertical="top" wrapText="1"/>
      <protection hidden="1"/>
    </xf>
    <xf numFmtId="0" fontId="60" fillId="0" borderId="29" xfId="6" applyFont="1" applyBorder="1" applyProtection="1">
      <protection hidden="1"/>
    </xf>
    <xf numFmtId="0" fontId="0" fillId="0" borderId="27" xfId="0" applyBorder="1" applyAlignment="1" applyProtection="1">
      <alignment vertical="center"/>
      <protection hidden="1"/>
    </xf>
    <xf numFmtId="0" fontId="57" fillId="0" borderId="28" xfId="0" applyFont="1" applyBorder="1" applyAlignment="1" applyProtection="1">
      <protection hidden="1"/>
    </xf>
    <xf numFmtId="0" fontId="57" fillId="0" borderId="30" xfId="0" applyFont="1" applyBorder="1" applyAlignment="1" applyProtection="1">
      <protection hidden="1"/>
    </xf>
    <xf numFmtId="0" fontId="51" fillId="0" borderId="27" xfId="6" applyFont="1" applyBorder="1" applyProtection="1">
      <protection hidden="1"/>
    </xf>
    <xf numFmtId="0" fontId="67" fillId="0" borderId="0" xfId="0" applyFont="1" applyBorder="1" applyProtection="1">
      <protection hidden="1"/>
    </xf>
    <xf numFmtId="0" fontId="57" fillId="0" borderId="27" xfId="0" applyFont="1" applyBorder="1" applyProtection="1">
      <protection hidden="1"/>
    </xf>
    <xf numFmtId="0" fontId="0" fillId="0" borderId="0" xfId="0" applyBorder="1" applyAlignment="1" applyProtection="1">
      <alignment wrapText="1"/>
      <protection hidden="1"/>
    </xf>
    <xf numFmtId="0" fontId="68" fillId="0" borderId="1" xfId="3" applyFont="1" applyBorder="1" applyAlignment="1" applyProtection="1">
      <alignment horizontal="center"/>
      <protection hidden="1"/>
    </xf>
    <xf numFmtId="2" fontId="56" fillId="0" borderId="2" xfId="6" applyNumberFormat="1" applyFont="1" applyFill="1" applyBorder="1" applyAlignment="1" applyProtection="1">
      <alignment horizontal="center" vertical="center" wrapText="1"/>
      <protection hidden="1"/>
    </xf>
    <xf numFmtId="2" fontId="56" fillId="0" borderId="2" xfId="6" applyNumberFormat="1" applyFont="1" applyFill="1" applyBorder="1" applyAlignment="1" applyProtection="1">
      <alignment horizontal="center" vertical="center"/>
      <protection hidden="1"/>
    </xf>
    <xf numFmtId="2" fontId="56" fillId="0" borderId="9" xfId="6" applyNumberFormat="1" applyFont="1" applyFill="1" applyBorder="1" applyAlignment="1" applyProtection="1">
      <alignment horizontal="center" vertical="center"/>
      <protection hidden="1"/>
    </xf>
    <xf numFmtId="0" fontId="53" fillId="0" borderId="0" xfId="6" applyFont="1" applyAlignment="1" applyProtection="1">
      <alignment horizontal="center"/>
      <protection hidden="1"/>
    </xf>
    <xf numFmtId="0" fontId="53" fillId="0" borderId="2" xfId="6" applyFont="1" applyBorder="1" applyAlignment="1" applyProtection="1">
      <alignment horizontal="center"/>
      <protection hidden="1"/>
    </xf>
    <xf numFmtId="0" fontId="53" fillId="0" borderId="18" xfId="0" applyFont="1" applyBorder="1" applyAlignment="1" applyProtection="1">
      <protection hidden="1"/>
    </xf>
    <xf numFmtId="0" fontId="69" fillId="0" borderId="5" xfId="7" applyFont="1" applyFill="1" applyBorder="1" applyAlignment="1" applyProtection="1">
      <alignment vertical="top" wrapText="1"/>
      <protection hidden="1"/>
    </xf>
    <xf numFmtId="0" fontId="66" fillId="0" borderId="0" xfId="0" applyFont="1" applyBorder="1" applyProtection="1">
      <protection hidden="1"/>
    </xf>
    <xf numFmtId="0" fontId="70" fillId="0" borderId="0" xfId="0" applyFont="1" applyFill="1" applyProtection="1">
      <protection hidden="1"/>
    </xf>
    <xf numFmtId="0" fontId="70" fillId="0" borderId="0" xfId="0" applyFont="1" applyFill="1" applyBorder="1" applyProtection="1">
      <protection hidden="1"/>
    </xf>
    <xf numFmtId="0" fontId="70" fillId="7" borderId="0" xfId="0" applyFont="1" applyFill="1" applyBorder="1" applyProtection="1">
      <protection hidden="1"/>
    </xf>
    <xf numFmtId="0" fontId="54" fillId="7" borderId="0" xfId="6" applyFont="1" applyFill="1" applyBorder="1" applyProtection="1">
      <protection hidden="1"/>
    </xf>
    <xf numFmtId="0" fontId="70" fillId="7" borderId="0" xfId="0" applyFont="1" applyFill="1" applyProtection="1">
      <protection hidden="1"/>
    </xf>
    <xf numFmtId="0" fontId="54" fillId="7" borderId="0" xfId="6" applyFont="1" applyFill="1" applyBorder="1" applyAlignment="1" applyProtection="1">
      <protection hidden="1"/>
    </xf>
    <xf numFmtId="0" fontId="70" fillId="8" borderId="0" xfId="0" applyFont="1" applyFill="1" applyBorder="1" applyProtection="1">
      <protection hidden="1"/>
    </xf>
    <xf numFmtId="0" fontId="70" fillId="9" borderId="0" xfId="0" applyFont="1" applyFill="1" applyBorder="1" applyProtection="1">
      <protection hidden="1"/>
    </xf>
    <xf numFmtId="0" fontId="70" fillId="9" borderId="0" xfId="0" applyFont="1" applyFill="1" applyProtection="1">
      <protection hidden="1"/>
    </xf>
    <xf numFmtId="0" fontId="70" fillId="10" borderId="0" xfId="0" applyFont="1" applyFill="1" applyProtection="1">
      <protection hidden="1"/>
    </xf>
    <xf numFmtId="0" fontId="71" fillId="11" borderId="0" xfId="0" applyFont="1" applyFill="1" applyBorder="1" applyProtection="1">
      <protection hidden="1"/>
    </xf>
    <xf numFmtId="0" fontId="51" fillId="5" borderId="0" xfId="0" applyFont="1" applyFill="1" applyBorder="1" applyProtection="1">
      <protection hidden="1"/>
    </xf>
    <xf numFmtId="0" fontId="71" fillId="5" borderId="0" xfId="0" applyFont="1" applyFill="1" applyBorder="1" applyProtection="1">
      <protection hidden="1"/>
    </xf>
    <xf numFmtId="0" fontId="51" fillId="0" borderId="0" xfId="0" applyFont="1" applyBorder="1" applyAlignment="1" applyProtection="1">
      <alignment horizontal="right"/>
      <protection hidden="1"/>
    </xf>
    <xf numFmtId="0" fontId="51" fillId="5" borderId="0" xfId="0" applyFont="1" applyFill="1" applyProtection="1">
      <protection hidden="1"/>
    </xf>
    <xf numFmtId="0" fontId="54" fillId="7" borderId="0" xfId="6" applyFont="1" applyFill="1" applyBorder="1" applyAlignment="1" applyProtection="1">
      <alignment horizontal="right"/>
      <protection hidden="1"/>
    </xf>
    <xf numFmtId="2" fontId="51" fillId="0" borderId="0" xfId="6" applyNumberFormat="1" applyFont="1" applyBorder="1" applyAlignment="1" applyProtection="1">
      <alignment horizontal="right"/>
      <protection hidden="1"/>
    </xf>
    <xf numFmtId="2" fontId="54" fillId="8" borderId="0" xfId="6" applyNumberFormat="1" applyFont="1" applyFill="1" applyBorder="1" applyAlignment="1" applyProtection="1">
      <alignment horizontal="right"/>
      <protection hidden="1"/>
    </xf>
    <xf numFmtId="165" fontId="54" fillId="11" borderId="0" xfId="6" applyNumberFormat="1" applyFont="1" applyFill="1" applyBorder="1" applyAlignment="1" applyProtection="1">
      <alignment horizontal="center"/>
      <protection hidden="1"/>
    </xf>
    <xf numFmtId="165" fontId="54" fillId="8" borderId="0" xfId="6" applyNumberFormat="1" applyFont="1" applyFill="1" applyBorder="1" applyAlignment="1" applyProtection="1">
      <alignment horizontal="center"/>
      <protection hidden="1"/>
    </xf>
    <xf numFmtId="0" fontId="54" fillId="7" borderId="5" xfId="0" applyFont="1" applyFill="1" applyBorder="1" applyAlignment="1" applyProtection="1">
      <alignment horizontal="left"/>
      <protection hidden="1"/>
    </xf>
    <xf numFmtId="164" fontId="54" fillId="7" borderId="7" xfId="6" applyNumberFormat="1" applyFont="1" applyFill="1" applyBorder="1" applyAlignment="1" applyProtection="1">
      <alignment horizontal="right"/>
      <protection hidden="1"/>
    </xf>
    <xf numFmtId="0" fontId="54" fillId="7" borderId="1" xfId="0" applyFont="1" applyFill="1" applyBorder="1" applyAlignment="1" applyProtection="1">
      <alignment horizontal="left"/>
      <protection hidden="1"/>
    </xf>
    <xf numFmtId="164" fontId="54" fillId="7" borderId="8" xfId="6" applyNumberFormat="1" applyFont="1" applyFill="1" applyBorder="1" applyAlignment="1" applyProtection="1">
      <alignment horizontal="right"/>
      <protection hidden="1"/>
    </xf>
    <xf numFmtId="0" fontId="54" fillId="7" borderId="11" xfId="0" applyFont="1" applyFill="1" applyBorder="1" applyAlignment="1" applyProtection="1">
      <alignment horizontal="left"/>
      <protection hidden="1"/>
    </xf>
    <xf numFmtId="164" fontId="54" fillId="7" borderId="13" xfId="6" applyNumberFormat="1" applyFont="1" applyFill="1" applyBorder="1" applyAlignment="1" applyProtection="1">
      <alignment horizontal="right"/>
      <protection hidden="1"/>
    </xf>
    <xf numFmtId="0" fontId="70" fillId="7" borderId="1" xfId="0" applyFont="1" applyFill="1" applyBorder="1" applyProtection="1">
      <protection hidden="1"/>
    </xf>
    <xf numFmtId="0" fontId="28" fillId="10" borderId="31" xfId="0" applyFont="1" applyFill="1" applyBorder="1" applyProtection="1">
      <protection hidden="1"/>
    </xf>
    <xf numFmtId="0" fontId="28" fillId="10" borderId="32" xfId="0" applyFont="1" applyFill="1" applyBorder="1" applyProtection="1">
      <protection hidden="1"/>
    </xf>
    <xf numFmtId="0" fontId="28" fillId="10" borderId="33" xfId="0" applyFont="1" applyFill="1" applyBorder="1" applyProtection="1">
      <protection hidden="1"/>
    </xf>
    <xf numFmtId="0" fontId="52" fillId="12" borderId="0" xfId="0" applyFont="1" applyFill="1" applyBorder="1" applyProtection="1">
      <protection hidden="1"/>
    </xf>
    <xf numFmtId="0" fontId="54" fillId="0" borderId="0" xfId="6" applyFont="1" applyBorder="1" applyAlignment="1" applyProtection="1">
      <alignment horizontal="center" vertical="top"/>
      <protection hidden="1"/>
    </xf>
    <xf numFmtId="0" fontId="70" fillId="13" borderId="1" xfId="0" applyFont="1" applyFill="1" applyBorder="1" applyProtection="1">
      <protection hidden="1"/>
    </xf>
    <xf numFmtId="0" fontId="70" fillId="7" borderId="6" xfId="0" applyFont="1" applyFill="1" applyBorder="1" applyProtection="1">
      <protection hidden="1"/>
    </xf>
    <xf numFmtId="0" fontId="70" fillId="7" borderId="5" xfId="0" applyFont="1" applyFill="1" applyBorder="1" applyProtection="1">
      <protection hidden="1"/>
    </xf>
    <xf numFmtId="0" fontId="70" fillId="13" borderId="1" xfId="0" quotePrefix="1" applyFont="1" applyFill="1" applyBorder="1" applyProtection="1">
      <protection hidden="1"/>
    </xf>
    <xf numFmtId="0" fontId="54" fillId="0" borderId="0" xfId="0" quotePrefix="1" applyFont="1" applyBorder="1" applyAlignment="1" applyProtection="1">
      <alignment horizontal="center" vertical="top"/>
      <protection hidden="1"/>
    </xf>
    <xf numFmtId="0" fontId="70" fillId="7" borderId="0" xfId="0" quotePrefix="1" applyFont="1" applyFill="1" applyBorder="1" applyProtection="1">
      <protection hidden="1"/>
    </xf>
    <xf numFmtId="0" fontId="70" fillId="7" borderId="11" xfId="0" applyFont="1" applyFill="1" applyBorder="1" applyProtection="1">
      <protection hidden="1"/>
    </xf>
    <xf numFmtId="0" fontId="28" fillId="0" borderId="0" xfId="0" applyFont="1" applyFill="1" applyBorder="1" applyProtection="1">
      <protection hidden="1"/>
    </xf>
    <xf numFmtId="0" fontId="28" fillId="14" borderId="31" xfId="0" applyFont="1" applyFill="1" applyBorder="1" applyProtection="1">
      <protection hidden="1"/>
    </xf>
    <xf numFmtId="0" fontId="28" fillId="14" borderId="32" xfId="0" applyFont="1" applyFill="1" applyBorder="1" applyProtection="1">
      <protection hidden="1"/>
    </xf>
    <xf numFmtId="0" fontId="28" fillId="14" borderId="33" xfId="0" applyFont="1" applyFill="1" applyBorder="1" applyProtection="1">
      <protection hidden="1"/>
    </xf>
    <xf numFmtId="0" fontId="51" fillId="0" borderId="0" xfId="0" applyFont="1" applyFill="1" applyProtection="1">
      <protection hidden="1"/>
    </xf>
    <xf numFmtId="165" fontId="54" fillId="0" borderId="0" xfId="6" applyNumberFormat="1" applyFont="1" applyFill="1" applyBorder="1" applyAlignment="1" applyProtection="1">
      <alignment horizontal="center"/>
      <protection hidden="1"/>
    </xf>
    <xf numFmtId="0" fontId="54" fillId="7" borderId="0" xfId="6" quotePrefix="1" applyFont="1" applyFill="1" applyBorder="1" applyProtection="1">
      <protection hidden="1"/>
    </xf>
    <xf numFmtId="0" fontId="70" fillId="7" borderId="0" xfId="0" quotePrefix="1" applyFont="1" applyFill="1" applyProtection="1">
      <protection hidden="1"/>
    </xf>
    <xf numFmtId="0" fontId="72" fillId="14" borderId="31" xfId="0" applyFont="1" applyFill="1" applyBorder="1" applyProtection="1">
      <protection hidden="1"/>
    </xf>
    <xf numFmtId="2" fontId="56" fillId="0" borderId="2" xfId="6" applyNumberFormat="1" applyFont="1" applyFill="1" applyBorder="1" applyAlignment="1" applyProtection="1">
      <alignment horizontal="center"/>
      <protection locked="0"/>
    </xf>
    <xf numFmtId="0" fontId="56" fillId="0" borderId="2" xfId="0" applyFont="1" applyFill="1" applyBorder="1" applyAlignment="1" applyProtection="1">
      <alignment horizontal="center"/>
      <protection locked="0"/>
    </xf>
    <xf numFmtId="2" fontId="56" fillId="0" borderId="18" xfId="6" applyNumberFormat="1" applyFont="1" applyFill="1" applyBorder="1" applyAlignment="1" applyProtection="1">
      <alignment horizontal="center"/>
      <protection locked="0"/>
    </xf>
    <xf numFmtId="2" fontId="56" fillId="0" borderId="18" xfId="6" applyNumberFormat="1" applyFont="1" applyFill="1" applyBorder="1" applyAlignment="1" applyProtection="1">
      <alignment horizontal="center" vertical="center"/>
      <protection locked="0"/>
    </xf>
    <xf numFmtId="0" fontId="59" fillId="0" borderId="34" xfId="6" applyFont="1" applyFill="1" applyBorder="1" applyAlignment="1" applyProtection="1">
      <alignment horizontal="center" vertical="center" wrapText="1"/>
      <protection locked="0"/>
    </xf>
    <xf numFmtId="0" fontId="52" fillId="0" borderId="0" xfId="0" applyFont="1" applyBorder="1" applyProtection="1">
      <protection hidden="1"/>
    </xf>
    <xf numFmtId="0" fontId="52" fillId="0" borderId="0" xfId="6" applyFont="1" applyBorder="1" applyProtection="1">
      <protection hidden="1"/>
    </xf>
    <xf numFmtId="0" fontId="51" fillId="0" borderId="0" xfId="6" applyFont="1" applyBorder="1" applyAlignment="1" applyProtection="1">
      <alignment horizontal="center" vertical="top"/>
      <protection hidden="1"/>
    </xf>
    <xf numFmtId="0" fontId="70" fillId="7" borderId="15" xfId="0" quotePrefix="1" applyFont="1" applyFill="1" applyBorder="1" applyProtection="1">
      <protection hidden="1"/>
    </xf>
    <xf numFmtId="0" fontId="73" fillId="0" borderId="0" xfId="6" applyFont="1" applyBorder="1" applyProtection="1">
      <protection hidden="1"/>
    </xf>
    <xf numFmtId="0" fontId="59" fillId="0" borderId="26" xfId="6" applyFont="1" applyFill="1" applyBorder="1" applyAlignment="1" applyProtection="1">
      <alignment horizontal="center" vertical="center" wrapText="1"/>
      <protection locked="0"/>
    </xf>
    <xf numFmtId="0" fontId="51" fillId="0" borderId="0" xfId="0" applyFont="1" applyBorder="1" applyAlignment="1" applyProtection="1">
      <alignment horizontal="center" vertical="center"/>
      <protection hidden="1"/>
    </xf>
    <xf numFmtId="0" fontId="74" fillId="0" borderId="23" xfId="5" applyFont="1" applyBorder="1" applyAlignment="1" applyProtection="1">
      <alignment horizontal="center" vertical="center"/>
      <protection hidden="1"/>
    </xf>
    <xf numFmtId="0" fontId="74" fillId="0" borderId="23" xfId="5" quotePrefix="1" applyFont="1" applyBorder="1" applyAlignment="1" applyProtection="1">
      <alignment horizontal="center" vertical="center"/>
      <protection hidden="1"/>
    </xf>
    <xf numFmtId="0" fontId="64" fillId="0" borderId="18" xfId="4" applyFont="1" applyBorder="1" applyAlignment="1" applyProtection="1">
      <protection hidden="1"/>
    </xf>
    <xf numFmtId="0" fontId="74" fillId="0" borderId="24" xfId="5" applyFont="1" applyBorder="1" applyAlignment="1" applyProtection="1">
      <alignment horizontal="center" vertical="center"/>
      <protection hidden="1"/>
    </xf>
    <xf numFmtId="0" fontId="45" fillId="0" borderId="28" xfId="5" applyBorder="1" applyProtection="1">
      <protection hidden="1"/>
    </xf>
    <xf numFmtId="0" fontId="45" fillId="16" borderId="0" xfId="5" applyFill="1" applyProtection="1">
      <protection hidden="1"/>
    </xf>
    <xf numFmtId="0" fontId="62" fillId="16" borderId="0" xfId="5" quotePrefix="1" applyFont="1" applyFill="1" applyBorder="1" applyAlignment="1" applyProtection="1">
      <protection hidden="1"/>
    </xf>
    <xf numFmtId="0" fontId="62" fillId="16" borderId="0" xfId="5" applyFont="1" applyFill="1" applyBorder="1" applyProtection="1">
      <protection hidden="1"/>
    </xf>
    <xf numFmtId="0" fontId="62" fillId="16" borderId="0" xfId="5" applyFont="1" applyFill="1" applyProtection="1">
      <protection hidden="1"/>
    </xf>
    <xf numFmtId="0" fontId="45" fillId="16" borderId="0" xfId="5" applyFill="1" applyBorder="1" applyProtection="1">
      <protection hidden="1"/>
    </xf>
    <xf numFmtId="0" fontId="62" fillId="16" borderId="0" xfId="5" applyFont="1" applyFill="1" applyBorder="1" applyAlignment="1" applyProtection="1">
      <alignment horizontal="center" wrapText="1"/>
      <protection hidden="1"/>
    </xf>
    <xf numFmtId="0" fontId="0" fillId="16" borderId="0" xfId="0" applyFill="1" applyProtection="1">
      <protection hidden="1"/>
    </xf>
    <xf numFmtId="0" fontId="5" fillId="16" borderId="0" xfId="6" applyFill="1" applyBorder="1" applyAlignment="1" applyProtection="1">
      <protection hidden="1"/>
    </xf>
    <xf numFmtId="0" fontId="75" fillId="16" borderId="0" xfId="5" applyFont="1" applyFill="1" applyProtection="1">
      <protection hidden="1"/>
    </xf>
    <xf numFmtId="0" fontId="62" fillId="16" borderId="2" xfId="5" applyFont="1" applyFill="1" applyBorder="1" applyProtection="1">
      <protection hidden="1"/>
    </xf>
    <xf numFmtId="2" fontId="62" fillId="16" borderId="2" xfId="5" applyNumberFormat="1" applyFont="1" applyFill="1" applyBorder="1" applyAlignment="1" applyProtection="1">
      <alignment horizontal="center" vertical="center"/>
      <protection hidden="1"/>
    </xf>
    <xf numFmtId="168" fontId="62" fillId="16" borderId="2" xfId="5" applyNumberFormat="1" applyFont="1" applyFill="1" applyBorder="1" applyAlignment="1" applyProtection="1">
      <alignment horizontal="center" vertical="center"/>
      <protection hidden="1"/>
    </xf>
    <xf numFmtId="2" fontId="62" fillId="16" borderId="2" xfId="6" applyNumberFormat="1" applyFont="1" applyFill="1" applyBorder="1" applyAlignment="1" applyProtection="1">
      <alignment horizontal="center" vertical="center"/>
      <protection hidden="1"/>
    </xf>
    <xf numFmtId="167" fontId="62" fillId="16" borderId="2" xfId="5" applyNumberFormat="1" applyFont="1" applyFill="1" applyBorder="1" applyAlignment="1" applyProtection="1">
      <alignment horizontal="center" vertical="center"/>
      <protection hidden="1"/>
    </xf>
    <xf numFmtId="0" fontId="62" fillId="16" borderId="0" xfId="5" applyFont="1" applyFill="1" applyBorder="1" applyAlignment="1" applyProtection="1">
      <alignment wrapText="1"/>
      <protection hidden="1"/>
    </xf>
    <xf numFmtId="0" fontId="45" fillId="16" borderId="0" xfId="5" applyFill="1" applyAlignment="1" applyProtection="1">
      <protection hidden="1"/>
    </xf>
    <xf numFmtId="0" fontId="76" fillId="16" borderId="0" xfId="3" applyFont="1" applyFill="1" applyBorder="1" applyAlignment="1" applyProtection="1">
      <alignment horizontal="center"/>
      <protection hidden="1"/>
    </xf>
    <xf numFmtId="0" fontId="50" fillId="16" borderId="0" xfId="5" applyFont="1" applyFill="1" applyProtection="1">
      <protection hidden="1"/>
    </xf>
    <xf numFmtId="0" fontId="0" fillId="16" borderId="0" xfId="0" applyFill="1" applyBorder="1" applyAlignment="1" applyProtection="1">
      <alignment wrapText="1"/>
      <protection hidden="1"/>
    </xf>
    <xf numFmtId="0" fontId="62" fillId="16" borderId="0" xfId="5" applyFont="1" applyFill="1" applyBorder="1" applyAlignment="1" applyProtection="1">
      <alignment vertical="center" wrapText="1"/>
      <protection hidden="1"/>
    </xf>
    <xf numFmtId="0" fontId="55" fillId="16" borderId="0" xfId="0" applyFont="1" applyFill="1" applyAlignment="1" applyProtection="1">
      <alignment vertical="center" wrapText="1"/>
      <protection hidden="1"/>
    </xf>
    <xf numFmtId="0" fontId="0" fillId="16" borderId="0" xfId="0" applyFill="1" applyAlignment="1" applyProtection="1">
      <alignment vertical="center" wrapText="1"/>
      <protection hidden="1"/>
    </xf>
    <xf numFmtId="0" fontId="45" fillId="16" borderId="0" xfId="5" applyFill="1" applyAlignment="1" applyProtection="1">
      <alignment horizontal="center"/>
      <protection hidden="1"/>
    </xf>
    <xf numFmtId="0" fontId="62" fillId="16" borderId="0" xfId="5" applyFont="1" applyFill="1" applyBorder="1" applyAlignment="1" applyProtection="1">
      <alignment vertical="center"/>
      <protection hidden="1"/>
    </xf>
    <xf numFmtId="0" fontId="62" fillId="16" borderId="0" xfId="5" applyFont="1" applyFill="1" applyBorder="1" applyAlignment="1" applyProtection="1">
      <protection hidden="1"/>
    </xf>
    <xf numFmtId="0" fontId="74" fillId="16" borderId="0" xfId="5" applyFont="1" applyFill="1" applyBorder="1" applyAlignment="1" applyProtection="1">
      <protection hidden="1"/>
    </xf>
    <xf numFmtId="0" fontId="76" fillId="16" borderId="0" xfId="3" applyFont="1" applyFill="1" applyBorder="1" applyAlignment="1" applyProtection="1">
      <alignment horizontal="center" wrapText="1"/>
      <protection hidden="1"/>
    </xf>
    <xf numFmtId="0" fontId="62" fillId="16" borderId="0" xfId="5" applyFont="1" applyFill="1" applyAlignment="1" applyProtection="1">
      <alignment horizontal="center"/>
      <protection hidden="1"/>
    </xf>
    <xf numFmtId="0" fontId="5" fillId="16" borderId="0" xfId="6" applyFill="1" applyAlignment="1" applyProtection="1">
      <alignment vertical="top" wrapText="1"/>
      <protection hidden="1"/>
    </xf>
    <xf numFmtId="0" fontId="64" fillId="16" borderId="0" xfId="4" applyFont="1" applyFill="1" applyAlignment="1" applyProtection="1">
      <protection hidden="1"/>
    </xf>
    <xf numFmtId="0" fontId="60" fillId="16" borderId="0" xfId="5" applyFont="1" applyFill="1" applyAlignment="1" applyProtection="1">
      <alignment horizontal="center" vertical="center"/>
      <protection hidden="1"/>
    </xf>
    <xf numFmtId="0" fontId="63" fillId="16" borderId="0" xfId="5" applyFont="1" applyFill="1" applyProtection="1">
      <protection hidden="1"/>
    </xf>
    <xf numFmtId="0" fontId="77" fillId="16" borderId="0" xfId="5" applyFont="1" applyFill="1" applyProtection="1">
      <protection hidden="1"/>
    </xf>
    <xf numFmtId="0" fontId="64" fillId="16" borderId="0" xfId="3" applyFont="1" applyFill="1" applyBorder="1" applyAlignment="1" applyProtection="1">
      <alignment vertical="center"/>
      <protection hidden="1"/>
    </xf>
    <xf numFmtId="0" fontId="48" fillId="16" borderId="0" xfId="4" applyFill="1" applyBorder="1" applyAlignment="1" applyProtection="1">
      <alignment vertical="center"/>
      <protection hidden="1"/>
    </xf>
    <xf numFmtId="0" fontId="5" fillId="16" borderId="0" xfId="6" applyFill="1" applyBorder="1" applyAlignment="1" applyProtection="1">
      <alignment vertical="top" wrapText="1"/>
      <protection hidden="1"/>
    </xf>
    <xf numFmtId="0" fontId="45" fillId="16" borderId="0" xfId="5" applyFont="1" applyFill="1" applyProtection="1">
      <protection hidden="1"/>
    </xf>
    <xf numFmtId="0" fontId="78" fillId="17" borderId="5" xfId="7" applyFont="1" applyFill="1" applyBorder="1" applyAlignment="1" applyProtection="1">
      <alignment vertical="top" wrapText="1"/>
      <protection hidden="1"/>
    </xf>
    <xf numFmtId="0" fontId="59" fillId="17" borderId="5" xfId="6" applyFont="1" applyFill="1" applyBorder="1" applyAlignment="1" applyProtection="1">
      <alignment vertical="center"/>
      <protection hidden="1"/>
    </xf>
    <xf numFmtId="0" fontId="51" fillId="17" borderId="6" xfId="6" applyFont="1" applyFill="1" applyBorder="1" applyAlignment="1" applyProtection="1">
      <alignment horizontal="center"/>
      <protection hidden="1"/>
    </xf>
    <xf numFmtId="0" fontId="79" fillId="17" borderId="1" xfId="6" applyFont="1" applyFill="1" applyBorder="1" applyProtection="1">
      <protection hidden="1"/>
    </xf>
    <xf numFmtId="2" fontId="61" fillId="17" borderId="3" xfId="6" applyNumberFormat="1" applyFont="1" applyFill="1" applyBorder="1" applyAlignment="1" applyProtection="1">
      <alignment horizontal="center"/>
      <protection hidden="1"/>
    </xf>
    <xf numFmtId="0" fontId="56" fillId="17" borderId="0" xfId="0" applyFont="1" applyFill="1" applyBorder="1" applyProtection="1">
      <protection hidden="1"/>
    </xf>
    <xf numFmtId="0" fontId="53" fillId="17" borderId="8" xfId="6" applyFont="1" applyFill="1" applyBorder="1" applyAlignment="1" applyProtection="1">
      <alignment horizontal="center"/>
      <protection hidden="1"/>
    </xf>
    <xf numFmtId="0" fontId="79" fillId="17" borderId="1" xfId="0" applyFont="1" applyFill="1" applyBorder="1" applyProtection="1">
      <protection hidden="1"/>
    </xf>
    <xf numFmtId="0" fontId="56" fillId="17" borderId="11" xfId="6" applyFont="1" applyFill="1" applyBorder="1" applyProtection="1">
      <protection hidden="1"/>
    </xf>
    <xf numFmtId="2" fontId="79" fillId="17" borderId="12" xfId="6" applyNumberFormat="1" applyFont="1" applyFill="1" applyBorder="1" applyAlignment="1" applyProtection="1">
      <alignment horizontal="center"/>
      <protection hidden="1"/>
    </xf>
    <xf numFmtId="0" fontId="80" fillId="17" borderId="1" xfId="3" applyFont="1" applyFill="1" applyBorder="1" applyAlignment="1" applyProtection="1">
      <alignment horizontal="center"/>
      <protection hidden="1"/>
    </xf>
    <xf numFmtId="0" fontId="51" fillId="17" borderId="0" xfId="0" applyFont="1" applyFill="1" applyBorder="1" applyAlignment="1" applyProtection="1">
      <alignment horizontal="center"/>
      <protection hidden="1"/>
    </xf>
    <xf numFmtId="0" fontId="56" fillId="17" borderId="2" xfId="6" applyFont="1" applyFill="1" applyBorder="1" applyAlignment="1" applyProtection="1">
      <alignment horizontal="center" vertical="center"/>
      <protection hidden="1"/>
    </xf>
    <xf numFmtId="0" fontId="56" fillId="17" borderId="2" xfId="6" applyFont="1" applyFill="1" applyBorder="1" applyAlignment="1" applyProtection="1">
      <alignment horizontal="center" vertical="center" wrapText="1"/>
      <protection hidden="1"/>
    </xf>
    <xf numFmtId="0" fontId="56" fillId="17" borderId="9" xfId="6" applyFont="1" applyFill="1" applyBorder="1" applyAlignment="1" applyProtection="1">
      <alignment horizontal="center" vertical="center" wrapText="1"/>
      <protection hidden="1"/>
    </xf>
    <xf numFmtId="2" fontId="61" fillId="17" borderId="2" xfId="6" applyNumberFormat="1" applyFont="1" applyFill="1" applyBorder="1" applyAlignment="1" applyProtection="1">
      <alignment horizontal="center" vertical="center" wrapText="1"/>
      <protection hidden="1"/>
    </xf>
    <xf numFmtId="2" fontId="61" fillId="17" borderId="2" xfId="6" applyNumberFormat="1" applyFont="1" applyFill="1" applyBorder="1" applyAlignment="1" applyProtection="1">
      <alignment horizontal="center" vertical="center"/>
      <protection hidden="1"/>
    </xf>
    <xf numFmtId="2" fontId="61" fillId="17" borderId="9" xfId="6" applyNumberFormat="1" applyFont="1" applyFill="1" applyBorder="1" applyAlignment="1" applyProtection="1">
      <alignment horizontal="center" vertical="center"/>
      <protection hidden="1"/>
    </xf>
    <xf numFmtId="0" fontId="51" fillId="17" borderId="1" xfId="0" applyFont="1" applyFill="1" applyBorder="1" applyAlignment="1" applyProtection="1">
      <alignment wrapText="1"/>
      <protection hidden="1"/>
    </xf>
    <xf numFmtId="2" fontId="56" fillId="17" borderId="0" xfId="6" applyNumberFormat="1" applyFont="1" applyFill="1" applyBorder="1" applyAlignment="1" applyProtection="1">
      <alignment horizontal="center" wrapText="1"/>
      <protection hidden="1"/>
    </xf>
    <xf numFmtId="2" fontId="56" fillId="17" borderId="0" xfId="6" applyNumberFormat="1" applyFont="1" applyFill="1" applyBorder="1" applyAlignment="1" applyProtection="1">
      <alignment horizontal="center"/>
      <protection hidden="1"/>
    </xf>
    <xf numFmtId="2" fontId="56" fillId="17" borderId="8" xfId="6" applyNumberFormat="1" applyFont="1" applyFill="1" applyBorder="1" applyAlignment="1" applyProtection="1">
      <alignment horizontal="center"/>
      <protection hidden="1"/>
    </xf>
    <xf numFmtId="0" fontId="53" fillId="17" borderId="1" xfId="0" applyFont="1" applyFill="1" applyBorder="1" applyProtection="1">
      <protection hidden="1"/>
    </xf>
    <xf numFmtId="0" fontId="56" fillId="17" borderId="0" xfId="6" applyFont="1" applyFill="1" applyBorder="1" applyProtection="1">
      <protection hidden="1"/>
    </xf>
    <xf numFmtId="0" fontId="56" fillId="17" borderId="8" xfId="6" applyFont="1" applyFill="1" applyBorder="1" applyAlignment="1" applyProtection="1">
      <alignment horizontal="center"/>
      <protection hidden="1"/>
    </xf>
    <xf numFmtId="0" fontId="56" fillId="17" borderId="1" xfId="6" applyFont="1" applyFill="1" applyBorder="1" applyProtection="1">
      <protection hidden="1"/>
    </xf>
    <xf numFmtId="0" fontId="53" fillId="17" borderId="0" xfId="6" applyFont="1" applyFill="1" applyBorder="1" applyAlignment="1" applyProtection="1">
      <alignment horizontal="center"/>
      <protection hidden="1"/>
    </xf>
    <xf numFmtId="2" fontId="61" fillId="17" borderId="2" xfId="6" applyNumberFormat="1" applyFont="1" applyFill="1" applyBorder="1" applyAlignment="1" applyProtection="1">
      <alignment horizontal="center" wrapText="1"/>
      <protection hidden="1"/>
    </xf>
    <xf numFmtId="0" fontId="53" fillId="17" borderId="1" xfId="6" applyFont="1" applyFill="1" applyBorder="1" applyProtection="1">
      <protection hidden="1"/>
    </xf>
    <xf numFmtId="2" fontId="61" fillId="17" borderId="2" xfId="6" applyNumberFormat="1" applyFont="1" applyFill="1" applyBorder="1" applyAlignment="1" applyProtection="1">
      <alignment horizontal="center"/>
      <protection hidden="1"/>
    </xf>
    <xf numFmtId="2" fontId="56" fillId="17" borderId="4" xfId="6" applyNumberFormat="1" applyFont="1" applyFill="1" applyBorder="1" applyAlignment="1" applyProtection="1">
      <alignment horizontal="center"/>
      <protection hidden="1"/>
    </xf>
    <xf numFmtId="0" fontId="53" fillId="17" borderId="20" xfId="0" applyFont="1" applyFill="1" applyBorder="1" applyAlignment="1" applyProtection="1">
      <alignment horizontal="left" vertical="center"/>
      <protection hidden="1"/>
    </xf>
    <xf numFmtId="0" fontId="53" fillId="17" borderId="9" xfId="0" applyFont="1" applyFill="1" applyBorder="1" applyAlignment="1" applyProtection="1">
      <alignment horizontal="left" vertical="center"/>
      <protection hidden="1"/>
    </xf>
    <xf numFmtId="0" fontId="53" fillId="17" borderId="2" xfId="6" applyFont="1" applyFill="1" applyBorder="1" applyAlignment="1" applyProtection="1">
      <alignment horizontal="center"/>
      <protection hidden="1"/>
    </xf>
    <xf numFmtId="2" fontId="56" fillId="17" borderId="9" xfId="6" applyNumberFormat="1" applyFont="1" applyFill="1" applyBorder="1" applyAlignment="1" applyProtection="1">
      <alignment horizontal="left"/>
      <protection hidden="1"/>
    </xf>
    <xf numFmtId="166" fontId="56" fillId="17" borderId="17" xfId="6" quotePrefix="1" applyNumberFormat="1" applyFont="1" applyFill="1" applyBorder="1" applyAlignment="1" applyProtection="1">
      <alignment horizontal="left" vertical="center"/>
      <protection hidden="1"/>
    </xf>
    <xf numFmtId="2" fontId="56" fillId="17" borderId="17" xfId="6" quotePrefix="1" applyNumberFormat="1" applyFont="1" applyFill="1" applyBorder="1" applyAlignment="1" applyProtection="1">
      <alignment horizontal="left" vertical="center"/>
      <protection hidden="1"/>
    </xf>
    <xf numFmtId="2" fontId="56" fillId="17" borderId="17" xfId="6" applyNumberFormat="1" applyFont="1" applyFill="1" applyBorder="1" applyAlignment="1" applyProtection="1">
      <alignment horizontal="left" vertical="center"/>
      <protection hidden="1"/>
    </xf>
    <xf numFmtId="2" fontId="56" fillId="17" borderId="10" xfId="6" applyNumberFormat="1" applyFont="1" applyFill="1" applyBorder="1" applyAlignment="1" applyProtection="1">
      <alignment horizontal="left"/>
      <protection hidden="1"/>
    </xf>
    <xf numFmtId="169" fontId="56" fillId="17" borderId="9" xfId="6" applyNumberFormat="1" applyFont="1" applyFill="1" applyBorder="1" applyAlignment="1" applyProtection="1">
      <alignment horizontal="left"/>
      <protection hidden="1"/>
    </xf>
    <xf numFmtId="0" fontId="56" fillId="17" borderId="1" xfId="6" applyFont="1" applyFill="1" applyBorder="1" applyAlignment="1" applyProtection="1">
      <alignment vertical="center"/>
      <protection hidden="1"/>
    </xf>
    <xf numFmtId="2" fontId="51" fillId="17" borderId="0" xfId="6" applyNumberFormat="1" applyFont="1" applyFill="1" applyBorder="1" applyAlignment="1" applyProtection="1">
      <alignment horizontal="center"/>
      <protection hidden="1"/>
    </xf>
    <xf numFmtId="0" fontId="56" fillId="17" borderId="1" xfId="0" applyFont="1" applyFill="1" applyBorder="1" applyProtection="1">
      <protection hidden="1"/>
    </xf>
    <xf numFmtId="0" fontId="56" fillId="17" borderId="21" xfId="6" applyFont="1" applyFill="1" applyBorder="1" applyAlignment="1" applyProtection="1">
      <alignment vertical="top" wrapText="1"/>
      <protection hidden="1"/>
    </xf>
    <xf numFmtId="0" fontId="51" fillId="17" borderId="0" xfId="0" applyFont="1" applyFill="1" applyBorder="1" applyAlignment="1" applyProtection="1">
      <protection hidden="1"/>
    </xf>
    <xf numFmtId="0" fontId="56" fillId="17" borderId="2" xfId="6" applyFont="1" applyFill="1" applyBorder="1" applyAlignment="1" applyProtection="1">
      <alignment horizontal="center"/>
      <protection hidden="1"/>
    </xf>
    <xf numFmtId="0" fontId="51" fillId="17" borderId="1" xfId="0" applyFont="1" applyFill="1" applyBorder="1" applyAlignment="1" applyProtection="1">
      <alignment vertical="center"/>
      <protection hidden="1"/>
    </xf>
    <xf numFmtId="0" fontId="56" fillId="17" borderId="35" xfId="6" applyFont="1" applyFill="1" applyBorder="1" applyAlignment="1" applyProtection="1">
      <alignment horizontal="left" vertical="center" wrapText="1"/>
      <protection hidden="1"/>
    </xf>
    <xf numFmtId="0" fontId="51" fillId="17" borderId="4" xfId="0" applyFont="1" applyFill="1" applyBorder="1" applyAlignment="1" applyProtection="1">
      <alignment horizontal="left" vertical="center" wrapText="1"/>
      <protection hidden="1"/>
    </xf>
    <xf numFmtId="0" fontId="56" fillId="17" borderId="23" xfId="0" applyFont="1" applyFill="1" applyBorder="1" applyAlignment="1" applyProtection="1">
      <protection hidden="1"/>
    </xf>
    <xf numFmtId="0" fontId="56" fillId="17" borderId="18" xfId="0" applyFont="1" applyFill="1" applyBorder="1" applyAlignment="1" applyProtection="1">
      <protection hidden="1"/>
    </xf>
    <xf numFmtId="0" fontId="56" fillId="17" borderId="24" xfId="0" applyFont="1" applyFill="1" applyBorder="1" applyAlignment="1" applyProtection="1">
      <protection hidden="1"/>
    </xf>
    <xf numFmtId="0" fontId="56" fillId="17" borderId="25" xfId="0" applyFont="1" applyFill="1" applyBorder="1" applyAlignment="1" applyProtection="1">
      <protection hidden="1"/>
    </xf>
    <xf numFmtId="0" fontId="53" fillId="17" borderId="9" xfId="6" applyFont="1" applyFill="1" applyBorder="1" applyAlignment="1" applyProtection="1">
      <alignment horizontal="center" vertical="center"/>
      <protection hidden="1"/>
    </xf>
    <xf numFmtId="0" fontId="53" fillId="17" borderId="22" xfId="6" applyFont="1" applyFill="1" applyBorder="1" applyAlignment="1" applyProtection="1">
      <alignment horizontal="center" vertical="center"/>
      <protection hidden="1"/>
    </xf>
    <xf numFmtId="0" fontId="53" fillId="17" borderId="17" xfId="0" applyFont="1" applyFill="1" applyBorder="1" applyAlignment="1" applyProtection="1">
      <alignment horizontal="left" vertical="center"/>
      <protection hidden="1"/>
    </xf>
    <xf numFmtId="0" fontId="53" fillId="17" borderId="36" xfId="0" applyFont="1" applyFill="1" applyBorder="1" applyAlignment="1" applyProtection="1">
      <alignment horizontal="left" vertical="center"/>
      <protection hidden="1"/>
    </xf>
    <xf numFmtId="0" fontId="53" fillId="17" borderId="37" xfId="0" applyFont="1" applyFill="1" applyBorder="1" applyAlignment="1" applyProtection="1">
      <alignment horizontal="left" vertical="center"/>
      <protection hidden="1"/>
    </xf>
    <xf numFmtId="0" fontId="74" fillId="16" borderId="0" xfId="5" applyFont="1" applyFill="1" applyAlignment="1" applyProtection="1">
      <alignment horizontal="center"/>
      <protection hidden="1"/>
    </xf>
    <xf numFmtId="0" fontId="74" fillId="16" borderId="0" xfId="5" applyFont="1" applyFill="1" applyProtection="1">
      <protection hidden="1"/>
    </xf>
    <xf numFmtId="0" fontId="74" fillId="16" borderId="0" xfId="5" applyFont="1" applyFill="1" applyAlignment="1" applyProtection="1">
      <alignment vertical="center"/>
      <protection hidden="1"/>
    </xf>
    <xf numFmtId="0" fontId="74" fillId="16" borderId="0" xfId="5" applyFont="1" applyFill="1" applyBorder="1" applyAlignment="1" applyProtection="1">
      <alignment vertical="center"/>
      <protection hidden="1"/>
    </xf>
    <xf numFmtId="0" fontId="74" fillId="16" borderId="0" xfId="5" applyFont="1" applyFill="1" applyBorder="1" applyAlignment="1" applyProtection="1">
      <alignment wrapText="1"/>
      <protection hidden="1"/>
    </xf>
    <xf numFmtId="0" fontId="74" fillId="16" borderId="0" xfId="5" quotePrefix="1" applyFont="1" applyFill="1" applyBorder="1" applyAlignment="1" applyProtection="1">
      <alignment vertical="center"/>
      <protection hidden="1"/>
    </xf>
    <xf numFmtId="2" fontId="62" fillId="5" borderId="37" xfId="5" applyNumberFormat="1" applyFont="1" applyFill="1" applyBorder="1" applyAlignment="1" applyProtection="1">
      <alignment horizontal="center" vertical="center"/>
      <protection hidden="1"/>
    </xf>
    <xf numFmtId="166" fontId="62" fillId="5" borderId="9" xfId="5" applyNumberFormat="1" applyFont="1" applyFill="1" applyBorder="1" applyAlignment="1" applyProtection="1">
      <alignment horizontal="center" vertical="center"/>
      <protection hidden="1"/>
    </xf>
    <xf numFmtId="2" fontId="62" fillId="5" borderId="9" xfId="5" applyNumberFormat="1" applyFont="1" applyFill="1" applyBorder="1" applyAlignment="1" applyProtection="1">
      <alignment horizontal="center" vertical="center"/>
      <protection hidden="1"/>
    </xf>
    <xf numFmtId="2" fontId="62" fillId="5" borderId="22" xfId="5" applyNumberFormat="1" applyFont="1" applyFill="1" applyBorder="1" applyAlignment="1" applyProtection="1">
      <alignment horizontal="center" vertical="center"/>
      <protection hidden="1"/>
    </xf>
    <xf numFmtId="2" fontId="62" fillId="6" borderId="38" xfId="5" applyNumberFormat="1" applyFont="1" applyFill="1" applyBorder="1" applyAlignment="1" applyProtection="1">
      <alignment horizontal="center" vertical="center"/>
      <protection hidden="1"/>
    </xf>
    <xf numFmtId="0" fontId="45" fillId="6" borderId="39" xfId="5" applyFill="1" applyBorder="1" applyProtection="1">
      <protection hidden="1"/>
    </xf>
    <xf numFmtId="0" fontId="45" fillId="6" borderId="18" xfId="5" applyFill="1" applyBorder="1" applyProtection="1">
      <protection hidden="1"/>
    </xf>
    <xf numFmtId="0" fontId="45" fillId="6" borderId="18" xfId="5" applyFill="1" applyBorder="1" applyAlignment="1" applyProtection="1">
      <alignment horizontal="center"/>
      <protection hidden="1"/>
    </xf>
    <xf numFmtId="167" fontId="62" fillId="6" borderId="16" xfId="5" applyNumberFormat="1" applyFont="1" applyFill="1" applyBorder="1" applyAlignment="1" applyProtection="1">
      <alignment horizontal="center" vertical="center"/>
      <protection hidden="1"/>
    </xf>
    <xf numFmtId="2" fontId="62" fillId="6" borderId="16" xfId="5" applyNumberFormat="1" applyFont="1" applyFill="1" applyBorder="1" applyAlignment="1" applyProtection="1">
      <alignment horizontal="center" vertical="center"/>
      <protection hidden="1"/>
    </xf>
    <xf numFmtId="167" fontId="62" fillId="6" borderId="40" xfId="5" applyNumberFormat="1" applyFont="1" applyFill="1" applyBorder="1" applyAlignment="1" applyProtection="1">
      <alignment horizontal="center" vertical="center"/>
      <protection hidden="1"/>
    </xf>
    <xf numFmtId="0" fontId="45" fillId="6" borderId="25" xfId="5" applyFill="1" applyBorder="1" applyProtection="1">
      <protection hidden="1"/>
    </xf>
    <xf numFmtId="0" fontId="56" fillId="0" borderId="2" xfId="0" quotePrefix="1" applyFont="1" applyFill="1" applyBorder="1" applyAlignment="1" applyProtection="1">
      <alignment horizontal="center"/>
      <protection locked="0"/>
    </xf>
    <xf numFmtId="0" fontId="81" fillId="17" borderId="17" xfId="0" applyFont="1" applyFill="1" applyBorder="1" applyAlignment="1" applyProtection="1">
      <alignment horizontal="center" vertical="center" wrapText="1"/>
      <protection hidden="1"/>
    </xf>
    <xf numFmtId="0" fontId="56" fillId="0" borderId="23" xfId="6" applyFont="1" applyBorder="1" applyAlignment="1" applyProtection="1">
      <alignment horizontal="left" vertical="center" wrapText="1"/>
      <protection hidden="1"/>
    </xf>
    <xf numFmtId="0" fontId="56" fillId="0" borderId="28" xfId="6" applyFont="1" applyBorder="1" applyAlignment="1" applyProtection="1">
      <alignment horizontal="left" vertical="center" wrapText="1"/>
      <protection hidden="1"/>
    </xf>
    <xf numFmtId="0" fontId="0" fillId="15" borderId="0" xfId="0" applyFill="1" applyProtection="1">
      <protection hidden="1"/>
    </xf>
    <xf numFmtId="0" fontId="53" fillId="17" borderId="0" xfId="6" applyFont="1" applyFill="1" applyAlignment="1" applyProtection="1">
      <alignment horizontal="center"/>
      <protection locked="0"/>
    </xf>
    <xf numFmtId="0" fontId="59" fillId="17" borderId="41" xfId="6" applyFont="1" applyFill="1" applyBorder="1" applyAlignment="1" applyProtection="1">
      <alignment horizontal="center" vertical="center" wrapText="1"/>
      <protection hidden="1"/>
    </xf>
    <xf numFmtId="0" fontId="59" fillId="17" borderId="29" xfId="6" applyFont="1" applyFill="1" applyBorder="1" applyAlignment="1" applyProtection="1">
      <alignment horizontal="center" vertical="center" wrapText="1"/>
      <protection hidden="1"/>
    </xf>
    <xf numFmtId="0" fontId="82" fillId="18" borderId="2" xfId="6" applyFont="1" applyFill="1" applyBorder="1" applyAlignment="1" applyProtection="1">
      <alignment horizontal="center" vertical="center" wrapText="1"/>
      <protection hidden="1"/>
    </xf>
    <xf numFmtId="0" fontId="82" fillId="18" borderId="34" xfId="6" applyFont="1" applyFill="1" applyBorder="1" applyAlignment="1" applyProtection="1">
      <alignment horizontal="center" vertical="center" wrapText="1"/>
      <protection hidden="1"/>
    </xf>
    <xf numFmtId="2" fontId="56" fillId="19" borderId="2" xfId="6" applyNumberFormat="1" applyFont="1" applyFill="1" applyBorder="1" applyAlignment="1" applyProtection="1">
      <alignment horizontal="center"/>
      <protection hidden="1"/>
    </xf>
    <xf numFmtId="2" fontId="56" fillId="18" borderId="2" xfId="6" applyNumberFormat="1" applyFont="1" applyFill="1" applyBorder="1" applyAlignment="1" applyProtection="1">
      <alignment horizontal="center"/>
      <protection hidden="1"/>
    </xf>
    <xf numFmtId="2" fontId="56" fillId="20" borderId="2" xfId="6" applyNumberFormat="1" applyFont="1" applyFill="1" applyBorder="1" applyAlignment="1" applyProtection="1">
      <alignment horizontal="center"/>
      <protection hidden="1"/>
    </xf>
    <xf numFmtId="2" fontId="56" fillId="20" borderId="18" xfId="6" applyNumberFormat="1" applyFont="1" applyFill="1" applyBorder="1" applyAlignment="1" applyProtection="1">
      <alignment horizontal="center"/>
      <protection hidden="1"/>
    </xf>
    <xf numFmtId="2" fontId="56" fillId="20" borderId="18" xfId="6" applyNumberFormat="1" applyFont="1" applyFill="1" applyBorder="1" applyAlignment="1" applyProtection="1">
      <alignment horizontal="center" vertical="center"/>
      <protection hidden="1"/>
    </xf>
    <xf numFmtId="0" fontId="56" fillId="20" borderId="2" xfId="0" applyFont="1" applyFill="1" applyBorder="1" applyAlignment="1" applyProtection="1">
      <alignment horizontal="center"/>
      <protection hidden="1"/>
    </xf>
    <xf numFmtId="0" fontId="82" fillId="18" borderId="28" xfId="6" applyFont="1" applyFill="1" applyBorder="1" applyAlignment="1" applyProtection="1">
      <alignment horizontal="center" vertical="center" wrapText="1"/>
      <protection hidden="1"/>
    </xf>
    <xf numFmtId="165" fontId="56" fillId="18" borderId="2" xfId="6" applyNumberFormat="1" applyFont="1" applyFill="1" applyBorder="1" applyAlignment="1" applyProtection="1">
      <alignment horizontal="center"/>
      <protection hidden="1"/>
    </xf>
    <xf numFmtId="165" fontId="56" fillId="18" borderId="12" xfId="6" applyNumberFormat="1" applyFont="1" applyFill="1" applyBorder="1" applyAlignment="1" applyProtection="1">
      <alignment horizontal="center"/>
      <protection hidden="1"/>
    </xf>
    <xf numFmtId="2" fontId="56" fillId="20" borderId="2" xfId="6" applyNumberFormat="1" applyFont="1" applyFill="1" applyBorder="1" applyAlignment="1" applyProtection="1">
      <alignment horizontal="center" vertical="center"/>
      <protection hidden="1"/>
    </xf>
    <xf numFmtId="0" fontId="53" fillId="20" borderId="2" xfId="0" applyFont="1" applyFill="1" applyBorder="1" applyAlignment="1" applyProtection="1">
      <alignment horizontal="center"/>
      <protection hidden="1"/>
    </xf>
    <xf numFmtId="0" fontId="0" fillId="0" borderId="1" xfId="0" applyFill="1" applyBorder="1" applyProtection="1">
      <protection hidden="1"/>
    </xf>
    <xf numFmtId="0" fontId="0" fillId="7" borderId="1" xfId="0" applyFill="1" applyBorder="1" applyProtection="1">
      <protection hidden="1"/>
    </xf>
    <xf numFmtId="0" fontId="0" fillId="7" borderId="0" xfId="0" applyFill="1" applyBorder="1" applyProtection="1">
      <protection hidden="1"/>
    </xf>
    <xf numFmtId="2" fontId="56" fillId="17" borderId="26" xfId="6" applyNumberFormat="1" applyFont="1" applyFill="1" applyBorder="1" applyAlignment="1" applyProtection="1">
      <alignment horizontal="center" vertical="center"/>
      <protection hidden="1"/>
    </xf>
    <xf numFmtId="0" fontId="51" fillId="7" borderId="6" xfId="0" applyFont="1" applyFill="1" applyBorder="1" applyProtection="1">
      <protection hidden="1"/>
    </xf>
    <xf numFmtId="0" fontId="51" fillId="7" borderId="0" xfId="0" applyFont="1" applyFill="1" applyBorder="1" applyProtection="1">
      <protection hidden="1"/>
    </xf>
    <xf numFmtId="0" fontId="51" fillId="7" borderId="0" xfId="0" quotePrefix="1" applyFont="1" applyFill="1" applyBorder="1" applyProtection="1">
      <protection hidden="1"/>
    </xf>
    <xf numFmtId="0" fontId="51" fillId="13" borderId="0" xfId="0" applyFont="1" applyFill="1" applyBorder="1" applyProtection="1">
      <protection hidden="1"/>
    </xf>
    <xf numFmtId="0" fontId="66" fillId="0" borderId="45" xfId="0" applyFont="1" applyBorder="1" applyProtection="1">
      <protection hidden="1"/>
    </xf>
    <xf numFmtId="0" fontId="28" fillId="21" borderId="45" xfId="0" applyFont="1" applyFill="1" applyBorder="1" applyProtection="1">
      <protection hidden="1"/>
    </xf>
    <xf numFmtId="0" fontId="66" fillId="0" borderId="46" xfId="0" applyFont="1" applyBorder="1" applyProtection="1">
      <protection hidden="1"/>
    </xf>
    <xf numFmtId="0" fontId="66" fillId="8" borderId="31" xfId="0" applyFont="1" applyFill="1" applyBorder="1" applyProtection="1">
      <protection hidden="1"/>
    </xf>
    <xf numFmtId="0" fontId="66" fillId="8" borderId="32" xfId="0" applyFont="1" applyFill="1" applyBorder="1" applyProtection="1">
      <protection hidden="1"/>
    </xf>
    <xf numFmtId="0" fontId="70" fillId="8" borderId="32" xfId="0" applyFont="1" applyFill="1" applyBorder="1" applyProtection="1">
      <protection hidden="1"/>
    </xf>
    <xf numFmtId="0" fontId="66" fillId="0" borderId="32" xfId="0" applyFont="1" applyBorder="1" applyProtection="1">
      <protection hidden="1"/>
    </xf>
    <xf numFmtId="0" fontId="70" fillId="7" borderId="32" xfId="6" quotePrefix="1" applyFont="1" applyFill="1" applyBorder="1" applyProtection="1">
      <protection hidden="1"/>
    </xf>
    <xf numFmtId="0" fontId="54" fillId="7" borderId="32" xfId="6" applyFont="1" applyFill="1" applyBorder="1" applyAlignment="1" applyProtection="1">
      <protection hidden="1"/>
    </xf>
    <xf numFmtId="0" fontId="54" fillId="7" borderId="32" xfId="6" applyFont="1" applyFill="1" applyBorder="1" applyProtection="1">
      <protection hidden="1"/>
    </xf>
    <xf numFmtId="0" fontId="51" fillId="7" borderId="32" xfId="0" applyFont="1" applyFill="1" applyBorder="1" applyProtection="1">
      <protection hidden="1"/>
    </xf>
    <xf numFmtId="0" fontId="70" fillId="7" borderId="32" xfId="6" applyFont="1" applyFill="1" applyBorder="1" applyProtection="1">
      <protection hidden="1"/>
    </xf>
    <xf numFmtId="0" fontId="70" fillId="9" borderId="32" xfId="6" applyFont="1" applyFill="1" applyBorder="1" applyProtection="1">
      <protection hidden="1"/>
    </xf>
    <xf numFmtId="0" fontId="51" fillId="0" borderId="33" xfId="6" applyFont="1" applyBorder="1" applyAlignment="1" applyProtection="1">
      <alignment horizontal="center" vertical="top"/>
      <protection hidden="1"/>
    </xf>
    <xf numFmtId="0" fontId="51" fillId="0" borderId="31" xfId="0" applyFont="1" applyBorder="1" applyAlignment="1" applyProtection="1">
      <alignment horizontal="center"/>
      <protection hidden="1"/>
    </xf>
    <xf numFmtId="0" fontId="45" fillId="16" borderId="2" xfId="5" applyFill="1" applyBorder="1" applyProtection="1">
      <protection hidden="1"/>
    </xf>
    <xf numFmtId="168" fontId="62" fillId="5" borderId="2" xfId="5" applyNumberFormat="1" applyFont="1" applyFill="1" applyBorder="1" applyAlignment="1" applyProtection="1">
      <alignment horizontal="center" vertical="center"/>
      <protection hidden="1"/>
    </xf>
    <xf numFmtId="2" fontId="66" fillId="5" borderId="2" xfId="5" applyNumberFormat="1" applyFont="1" applyFill="1" applyBorder="1" applyAlignment="1" applyProtection="1">
      <alignment horizontal="center" vertical="center"/>
      <protection hidden="1"/>
    </xf>
    <xf numFmtId="2" fontId="62" fillId="5" borderId="2" xfId="6" applyNumberFormat="1" applyFont="1" applyFill="1" applyBorder="1" applyAlignment="1" applyProtection="1">
      <alignment horizontal="center" vertical="center"/>
      <protection hidden="1"/>
    </xf>
    <xf numFmtId="2" fontId="62" fillId="5" borderId="2" xfId="5" applyNumberFormat="1" applyFont="1" applyFill="1" applyBorder="1" applyAlignment="1" applyProtection="1">
      <alignment horizontal="center" vertical="center"/>
      <protection hidden="1"/>
    </xf>
    <xf numFmtId="167" fontId="62" fillId="5" borderId="2" xfId="5" applyNumberFormat="1" applyFont="1" applyFill="1" applyBorder="1" applyAlignment="1" applyProtection="1">
      <alignment horizontal="center" vertical="center"/>
      <protection hidden="1"/>
    </xf>
    <xf numFmtId="0" fontId="45" fillId="5" borderId="0" xfId="5" applyFill="1" applyProtection="1">
      <protection hidden="1"/>
    </xf>
    <xf numFmtId="0" fontId="45" fillId="0" borderId="0" xfId="5" applyFill="1" applyProtection="1">
      <protection hidden="1"/>
    </xf>
    <xf numFmtId="0" fontId="51" fillId="22" borderId="0" xfId="6" applyFont="1" applyFill="1" applyProtection="1">
      <protection hidden="1"/>
    </xf>
    <xf numFmtId="0" fontId="85" fillId="22" borderId="0" xfId="6" applyFont="1" applyFill="1" applyAlignment="1" applyProtection="1">
      <alignment vertical="center"/>
      <protection hidden="1"/>
    </xf>
    <xf numFmtId="0" fontId="58" fillId="22" borderId="5" xfId="6" applyFont="1" applyFill="1" applyBorder="1" applyAlignment="1" applyProtection="1">
      <alignment vertical="center"/>
      <protection hidden="1"/>
    </xf>
    <xf numFmtId="0" fontId="85" fillId="22" borderId="6" xfId="6" applyFont="1" applyFill="1" applyBorder="1" applyAlignment="1" applyProtection="1">
      <alignment horizontal="center" vertical="center"/>
      <protection hidden="1"/>
    </xf>
    <xf numFmtId="0" fontId="85" fillId="22" borderId="7" xfId="6" applyFont="1" applyFill="1" applyBorder="1" applyAlignment="1" applyProtection="1">
      <alignment horizontal="center" vertical="center"/>
      <protection hidden="1"/>
    </xf>
    <xf numFmtId="0" fontId="53" fillId="0" borderId="0" xfId="6" applyFont="1" applyProtection="1">
      <protection hidden="1"/>
    </xf>
    <xf numFmtId="165" fontId="54" fillId="8" borderId="0" xfId="6" applyNumberFormat="1" applyFont="1" applyFill="1" applyBorder="1" applyAlignment="1" applyProtection="1">
      <alignment horizontal="center"/>
      <protection hidden="1"/>
    </xf>
    <xf numFmtId="0" fontId="86" fillId="22" borderId="0" xfId="0" applyFont="1" applyFill="1"/>
    <xf numFmtId="0" fontId="53" fillId="17" borderId="2" xfId="6" applyFont="1" applyFill="1" applyBorder="1" applyAlignment="1" applyProtection="1">
      <alignment horizontal="center" vertical="center"/>
      <protection hidden="1"/>
    </xf>
    <xf numFmtId="0" fontId="56" fillId="0" borderId="2" xfId="0" quotePrefix="1" applyFont="1" applyFill="1" applyBorder="1" applyAlignment="1" applyProtection="1">
      <alignment horizontal="center" vertical="center" wrapText="1"/>
      <protection locked="0"/>
    </xf>
    <xf numFmtId="0" fontId="56" fillId="0" borderId="2" xfId="0" applyFont="1" applyFill="1" applyBorder="1" applyAlignment="1" applyProtection="1">
      <alignment horizontal="center" vertical="center" wrapText="1"/>
      <protection locked="0"/>
    </xf>
    <xf numFmtId="2" fontId="56" fillId="17" borderId="10" xfId="6" applyNumberFormat="1" applyFont="1" applyFill="1" applyBorder="1" applyAlignment="1" applyProtection="1">
      <alignment horizontal="left" vertical="center"/>
      <protection hidden="1"/>
    </xf>
    <xf numFmtId="0" fontId="52" fillId="17" borderId="7" xfId="6" applyFont="1" applyFill="1" applyBorder="1" applyAlignment="1" applyProtection="1">
      <alignment horizontal="center" vertical="center"/>
      <protection hidden="1"/>
    </xf>
    <xf numFmtId="0" fontId="53" fillId="17" borderId="8" xfId="6" applyFont="1" applyFill="1" applyBorder="1" applyAlignment="1" applyProtection="1">
      <alignment horizontal="center" vertical="center"/>
      <protection hidden="1"/>
    </xf>
    <xf numFmtId="0" fontId="53" fillId="17" borderId="13" xfId="6" applyFont="1" applyFill="1" applyBorder="1" applyAlignment="1" applyProtection="1">
      <alignment horizontal="center" vertical="center"/>
      <protection hidden="1"/>
    </xf>
    <xf numFmtId="0" fontId="51" fillId="17" borderId="8" xfId="0" applyFont="1" applyFill="1" applyBorder="1" applyAlignment="1" applyProtection="1">
      <alignment horizontal="center" vertical="center"/>
      <protection hidden="1"/>
    </xf>
    <xf numFmtId="2" fontId="56" fillId="17" borderId="8" xfId="6" applyNumberFormat="1" applyFont="1" applyFill="1" applyBorder="1" applyAlignment="1" applyProtection="1">
      <alignment horizontal="center" vertical="center"/>
      <protection hidden="1"/>
    </xf>
    <xf numFmtId="0" fontId="56" fillId="17" borderId="8" xfId="6" applyFont="1" applyFill="1" applyBorder="1" applyAlignment="1" applyProtection="1">
      <alignment horizontal="center" vertical="center"/>
      <protection hidden="1"/>
    </xf>
    <xf numFmtId="0" fontId="51" fillId="17" borderId="8" xfId="6" applyFont="1" applyFill="1" applyBorder="1" applyAlignment="1" applyProtection="1">
      <alignment horizontal="center" vertical="center"/>
      <protection hidden="1"/>
    </xf>
    <xf numFmtId="2" fontId="56" fillId="17" borderId="9" xfId="6" applyNumberFormat="1" applyFont="1" applyFill="1" applyBorder="1" applyAlignment="1" applyProtection="1">
      <alignment horizontal="left" vertical="center"/>
      <protection hidden="1"/>
    </xf>
    <xf numFmtId="169" fontId="56" fillId="17" borderId="9" xfId="6" applyNumberFormat="1" applyFont="1" applyFill="1" applyBorder="1" applyAlignment="1" applyProtection="1">
      <alignment horizontal="left" vertical="center"/>
      <protection hidden="1"/>
    </xf>
    <xf numFmtId="0" fontId="53" fillId="17" borderId="8" xfId="6" applyFont="1" applyFill="1" applyBorder="1" applyAlignment="1" applyProtection="1">
      <alignment horizontal="center" vertical="center" wrapText="1"/>
      <protection hidden="1"/>
    </xf>
    <xf numFmtId="0" fontId="51" fillId="17" borderId="8" xfId="0" applyFont="1" applyFill="1" applyBorder="1" applyAlignment="1" applyProtection="1">
      <alignment vertical="center"/>
      <protection hidden="1"/>
    </xf>
    <xf numFmtId="0" fontId="51" fillId="17" borderId="8" xfId="6" applyFont="1" applyFill="1" applyBorder="1" applyAlignment="1" applyProtection="1">
      <alignment vertical="center"/>
      <protection hidden="1"/>
    </xf>
    <xf numFmtId="0" fontId="56" fillId="17" borderId="9" xfId="6" applyFont="1" applyFill="1" applyBorder="1" applyAlignment="1" applyProtection="1">
      <alignment horizontal="center" vertical="center"/>
      <protection hidden="1"/>
    </xf>
    <xf numFmtId="2" fontId="56" fillId="17" borderId="14" xfId="6" applyNumberFormat="1" applyFont="1" applyFill="1" applyBorder="1" applyAlignment="1" applyProtection="1">
      <alignment horizontal="center" vertical="center"/>
      <protection hidden="1"/>
    </xf>
    <xf numFmtId="165" fontId="56" fillId="17" borderId="9" xfId="6" applyNumberFormat="1" applyFont="1" applyFill="1" applyBorder="1" applyAlignment="1" applyProtection="1">
      <alignment horizontal="left" vertical="center"/>
      <protection hidden="1"/>
    </xf>
    <xf numFmtId="2" fontId="56" fillId="17" borderId="22" xfId="6" applyNumberFormat="1" applyFont="1" applyFill="1" applyBorder="1" applyAlignment="1" applyProtection="1">
      <alignment horizontal="left" vertical="center"/>
      <protection hidden="1"/>
    </xf>
    <xf numFmtId="2" fontId="56" fillId="17" borderId="47" xfId="6" applyNumberFormat="1" applyFont="1" applyFill="1" applyBorder="1" applyAlignment="1" applyProtection="1">
      <alignment horizontal="left" vertical="center"/>
      <protection hidden="1"/>
    </xf>
    <xf numFmtId="0" fontId="51" fillId="0" borderId="0" xfId="6" applyFont="1" applyAlignment="1" applyProtection="1">
      <alignment vertical="center"/>
      <protection hidden="1"/>
    </xf>
    <xf numFmtId="0" fontId="51" fillId="0" borderId="0" xfId="6" applyFont="1" applyAlignment="1" applyProtection="1">
      <alignment horizontal="center" vertical="center"/>
      <protection hidden="1"/>
    </xf>
    <xf numFmtId="0" fontId="52" fillId="17" borderId="6" xfId="6" applyFont="1" applyFill="1" applyBorder="1" applyAlignment="1" applyProtection="1">
      <alignment horizontal="center" vertical="center"/>
      <protection hidden="1"/>
    </xf>
    <xf numFmtId="0" fontId="56" fillId="17" borderId="0" xfId="0" applyFont="1" applyFill="1" applyBorder="1" applyAlignment="1" applyProtection="1">
      <alignment vertical="center"/>
      <protection hidden="1"/>
    </xf>
    <xf numFmtId="0" fontId="56" fillId="17" borderId="15" xfId="0" applyFont="1" applyFill="1" applyBorder="1" applyAlignment="1" applyProtection="1">
      <alignment vertical="center"/>
      <protection hidden="1"/>
    </xf>
    <xf numFmtId="0" fontId="51" fillId="17" borderId="0" xfId="0" applyFont="1" applyFill="1" applyBorder="1" applyAlignment="1" applyProtection="1">
      <alignment horizontal="center" vertical="center"/>
      <protection hidden="1"/>
    </xf>
    <xf numFmtId="2" fontId="56" fillId="17" borderId="0" xfId="6" applyNumberFormat="1" applyFont="1" applyFill="1" applyBorder="1" applyAlignment="1" applyProtection="1">
      <alignment horizontal="center" vertical="center"/>
      <protection hidden="1"/>
    </xf>
    <xf numFmtId="0" fontId="56" fillId="17" borderId="0" xfId="6" applyFont="1" applyFill="1" applyBorder="1" applyAlignment="1" applyProtection="1">
      <alignment vertical="center"/>
      <protection hidden="1"/>
    </xf>
    <xf numFmtId="0" fontId="53" fillId="17" borderId="0" xfId="6" applyFont="1" applyFill="1" applyBorder="1" applyAlignment="1" applyProtection="1">
      <alignment horizontal="center" vertical="center"/>
      <protection hidden="1"/>
    </xf>
    <xf numFmtId="2" fontId="56" fillId="0" borderId="2" xfId="6" applyNumberFormat="1" applyFont="1" applyFill="1" applyBorder="1" applyAlignment="1" applyProtection="1">
      <alignment horizontal="center" vertical="center"/>
      <protection locked="0"/>
    </xf>
    <xf numFmtId="0" fontId="53" fillId="17" borderId="0" xfId="6" applyFont="1" applyFill="1" applyAlignment="1" applyProtection="1">
      <alignment horizontal="center" vertical="center"/>
      <protection locked="0"/>
    </xf>
    <xf numFmtId="0" fontId="56" fillId="0" borderId="2" xfId="0" applyFont="1" applyFill="1" applyBorder="1" applyAlignment="1" applyProtection="1">
      <alignment horizontal="center" vertical="center"/>
      <protection locked="0"/>
    </xf>
    <xf numFmtId="0" fontId="47" fillId="17" borderId="0" xfId="2" applyFont="1" applyFill="1" applyBorder="1" applyAlignment="1" applyProtection="1">
      <alignment horizontal="center" vertical="center"/>
      <protection hidden="1"/>
    </xf>
    <xf numFmtId="0" fontId="51" fillId="17" borderId="0" xfId="0" applyFont="1" applyFill="1" applyBorder="1" applyAlignment="1" applyProtection="1">
      <alignment vertical="center"/>
      <protection hidden="1"/>
    </xf>
    <xf numFmtId="2" fontId="56" fillId="17" borderId="4" xfId="6" applyNumberFormat="1" applyFont="1" applyFill="1" applyBorder="1" applyAlignment="1" applyProtection="1">
      <alignment horizontal="center" vertical="center"/>
      <protection hidden="1"/>
    </xf>
    <xf numFmtId="165" fontId="56" fillId="17" borderId="2" xfId="6" applyNumberFormat="1" applyFont="1" applyFill="1" applyBorder="1" applyAlignment="1" applyProtection="1">
      <alignment horizontal="center" vertical="center"/>
      <protection hidden="1"/>
    </xf>
    <xf numFmtId="2" fontId="56" fillId="0" borderId="12" xfId="6" applyNumberFormat="1" applyFont="1" applyFill="1" applyBorder="1" applyAlignment="1" applyProtection="1">
      <alignment horizontal="center" vertical="center"/>
      <protection locked="0"/>
    </xf>
    <xf numFmtId="2" fontId="56" fillId="0" borderId="48" xfId="6" applyNumberFormat="1" applyFont="1" applyFill="1" applyBorder="1" applyAlignment="1" applyProtection="1">
      <alignment horizontal="center" vertical="center"/>
      <protection locked="0"/>
    </xf>
    <xf numFmtId="0" fontId="53" fillId="17" borderId="0" xfId="6" applyFont="1" applyFill="1" applyAlignment="1" applyProtection="1">
      <alignment horizontal="center" vertical="center"/>
      <protection hidden="1"/>
    </xf>
    <xf numFmtId="0" fontId="53" fillId="17" borderId="40" xfId="6" applyFont="1" applyFill="1" applyBorder="1" applyAlignment="1" applyProtection="1">
      <alignment horizontal="center" vertical="center"/>
      <protection hidden="1"/>
    </xf>
    <xf numFmtId="0" fontId="16" fillId="7" borderId="0" xfId="0" applyFont="1" applyFill="1" applyBorder="1" applyProtection="1">
      <protection hidden="1"/>
    </xf>
    <xf numFmtId="1" fontId="59" fillId="0" borderId="2" xfId="6" quotePrefix="1" applyNumberFormat="1" applyFont="1" applyFill="1" applyBorder="1" applyAlignment="1" applyProtection="1">
      <alignment horizontal="center" vertical="center" wrapText="1"/>
      <protection locked="0"/>
    </xf>
    <xf numFmtId="0" fontId="0" fillId="22" borderId="0" xfId="0" applyFill="1"/>
    <xf numFmtId="0" fontId="56" fillId="17" borderId="23" xfId="6" applyFont="1" applyFill="1" applyBorder="1" applyAlignment="1" applyProtection="1">
      <alignment horizontal="left" vertical="center" wrapText="1"/>
      <protection hidden="1"/>
    </xf>
    <xf numFmtId="0" fontId="53" fillId="16" borderId="0" xfId="0" applyFont="1" applyFill="1" applyBorder="1" applyAlignment="1" applyProtection="1">
      <alignment horizontal="left" vertical="center"/>
      <protection hidden="1"/>
    </xf>
    <xf numFmtId="0" fontId="53" fillId="16" borderId="0" xfId="6" applyFont="1" applyFill="1" applyBorder="1" applyAlignment="1" applyProtection="1">
      <alignment horizontal="center" vertical="center"/>
      <protection hidden="1"/>
    </xf>
    <xf numFmtId="0" fontId="89" fillId="16" borderId="0" xfId="3" applyFont="1" applyFill="1" applyBorder="1" applyAlignment="1" applyProtection="1">
      <alignment horizontal="center"/>
      <protection hidden="1"/>
    </xf>
    <xf numFmtId="0" fontId="56" fillId="16" borderId="0" xfId="6" applyFont="1" applyFill="1" applyBorder="1" applyAlignment="1" applyProtection="1">
      <alignment horizontal="center" vertical="center" wrapText="1"/>
      <protection hidden="1"/>
    </xf>
    <xf numFmtId="2" fontId="61" fillId="16" borderId="0" xfId="6" applyNumberFormat="1" applyFont="1" applyFill="1" applyBorder="1" applyAlignment="1" applyProtection="1">
      <alignment horizontal="center" vertical="center"/>
      <protection hidden="1"/>
    </xf>
    <xf numFmtId="2" fontId="56" fillId="16" borderId="0" xfId="6" applyNumberFormat="1" applyFont="1" applyFill="1" applyBorder="1" applyAlignment="1" applyProtection="1">
      <alignment horizontal="center" vertical="center"/>
      <protection hidden="1"/>
    </xf>
    <xf numFmtId="0" fontId="56" fillId="16" borderId="0" xfId="6" applyFont="1" applyFill="1" applyBorder="1" applyAlignment="1" applyProtection="1">
      <alignment horizontal="center" vertical="center"/>
      <protection hidden="1"/>
    </xf>
    <xf numFmtId="1" fontId="53" fillId="16" borderId="0" xfId="6" applyNumberFormat="1" applyFont="1" applyFill="1" applyBorder="1" applyAlignment="1" applyProtection="1">
      <alignment horizontal="left" vertical="center"/>
      <protection hidden="1"/>
    </xf>
    <xf numFmtId="170" fontId="56" fillId="16" borderId="0" xfId="6" quotePrefix="1" applyNumberFormat="1" applyFont="1" applyFill="1" applyBorder="1" applyAlignment="1" applyProtection="1">
      <alignment horizontal="left" vertical="center"/>
      <protection hidden="1"/>
    </xf>
    <xf numFmtId="170" fontId="56" fillId="16" borderId="0" xfId="6" applyNumberFormat="1" applyFont="1" applyFill="1" applyBorder="1" applyAlignment="1" applyProtection="1">
      <alignment horizontal="left" vertical="center"/>
      <protection hidden="1"/>
    </xf>
    <xf numFmtId="2" fontId="56" fillId="16" borderId="0" xfId="6" quotePrefix="1" applyNumberFormat="1" applyFont="1" applyFill="1" applyBorder="1" applyAlignment="1" applyProtection="1">
      <alignment horizontal="left" vertical="center"/>
      <protection hidden="1"/>
    </xf>
    <xf numFmtId="2" fontId="56" fillId="16" borderId="0" xfId="6" applyNumberFormat="1" applyFont="1" applyFill="1" applyBorder="1" applyAlignment="1" applyProtection="1">
      <alignment horizontal="left" vertical="center"/>
      <protection hidden="1"/>
    </xf>
    <xf numFmtId="164" fontId="56" fillId="16" borderId="0" xfId="6" applyNumberFormat="1" applyFont="1" applyFill="1" applyBorder="1" applyAlignment="1" applyProtection="1">
      <alignment horizontal="left" vertical="center"/>
      <protection hidden="1"/>
    </xf>
    <xf numFmtId="169" fontId="56" fillId="16" borderId="0" xfId="6" applyNumberFormat="1" applyFont="1" applyFill="1" applyBorder="1" applyAlignment="1" applyProtection="1">
      <alignment horizontal="left" vertical="center"/>
      <protection hidden="1"/>
    </xf>
    <xf numFmtId="0" fontId="53" fillId="16" borderId="16" xfId="0" applyFont="1" applyFill="1" applyBorder="1" applyAlignment="1" applyProtection="1">
      <alignment horizontal="left" vertical="center"/>
      <protection hidden="1"/>
    </xf>
    <xf numFmtId="170" fontId="53" fillId="16" borderId="16" xfId="6" applyNumberFormat="1" applyFont="1" applyFill="1" applyBorder="1" applyAlignment="1" applyProtection="1">
      <alignment horizontal="left" vertical="center"/>
      <protection hidden="1"/>
    </xf>
    <xf numFmtId="170" fontId="53" fillId="16" borderId="4" xfId="6" quotePrefix="1" applyNumberFormat="1" applyFont="1" applyFill="1" applyBorder="1" applyAlignment="1" applyProtection="1">
      <alignment horizontal="left" vertical="center"/>
      <protection hidden="1"/>
    </xf>
    <xf numFmtId="2" fontId="53" fillId="16" borderId="4" xfId="6" quotePrefix="1" applyNumberFormat="1" applyFont="1" applyFill="1" applyBorder="1" applyAlignment="1" applyProtection="1">
      <alignment horizontal="left" vertical="center"/>
      <protection hidden="1"/>
    </xf>
    <xf numFmtId="2" fontId="53" fillId="16" borderId="4" xfId="6" applyNumberFormat="1" applyFont="1" applyFill="1" applyBorder="1" applyAlignment="1" applyProtection="1">
      <alignment horizontal="left" vertical="center"/>
      <protection hidden="1"/>
    </xf>
    <xf numFmtId="170" fontId="53" fillId="16" borderId="4" xfId="6" applyNumberFormat="1" applyFont="1" applyFill="1" applyBorder="1" applyAlignment="1" applyProtection="1">
      <alignment horizontal="left" vertical="center"/>
      <protection hidden="1"/>
    </xf>
    <xf numFmtId="2" fontId="53" fillId="16" borderId="0" xfId="6" applyNumberFormat="1" applyFont="1" applyFill="1" applyBorder="1" applyAlignment="1" applyProtection="1">
      <alignment horizontal="left" vertical="center"/>
      <protection hidden="1"/>
    </xf>
    <xf numFmtId="170" fontId="53" fillId="16" borderId="0" xfId="6" applyNumberFormat="1" applyFont="1" applyFill="1" applyBorder="1" applyAlignment="1" applyProtection="1">
      <alignment horizontal="left" vertical="center"/>
      <protection hidden="1"/>
    </xf>
    <xf numFmtId="0" fontId="53" fillId="16" borderId="0" xfId="6" applyFont="1" applyFill="1" applyBorder="1" applyAlignment="1" applyProtection="1">
      <alignment horizontal="center" vertical="center" wrapText="1"/>
      <protection hidden="1"/>
    </xf>
    <xf numFmtId="0" fontId="80" fillId="16" borderId="0" xfId="3" applyFont="1" applyFill="1" applyBorder="1" applyAlignment="1" applyProtection="1">
      <alignment horizontal="center"/>
      <protection hidden="1"/>
    </xf>
    <xf numFmtId="0" fontId="53" fillId="16" borderId="0" xfId="0" applyFont="1" applyFill="1" applyBorder="1" applyAlignment="1" applyProtection="1">
      <alignment horizontal="center"/>
      <protection hidden="1"/>
    </xf>
    <xf numFmtId="0" fontId="81" fillId="16" borderId="0" xfId="0" applyFont="1" applyFill="1" applyBorder="1" applyAlignment="1" applyProtection="1">
      <alignment horizontal="center" vertical="center" wrapText="1"/>
      <protection hidden="1"/>
    </xf>
    <xf numFmtId="1" fontId="56" fillId="16" borderId="0" xfId="6" applyNumberFormat="1" applyFont="1" applyFill="1" applyBorder="1" applyAlignment="1" applyProtection="1">
      <alignment horizontal="left" vertical="center"/>
      <protection hidden="1"/>
    </xf>
    <xf numFmtId="165" fontId="56" fillId="16" borderId="0" xfId="6" applyNumberFormat="1" applyFont="1" applyFill="1" applyBorder="1" applyAlignment="1" applyProtection="1">
      <alignment horizontal="left" vertical="center"/>
      <protection hidden="1"/>
    </xf>
    <xf numFmtId="170" fontId="56" fillId="15" borderId="64" xfId="6" applyNumberFormat="1" applyFont="1" applyFill="1" applyBorder="1" applyAlignment="1" applyProtection="1">
      <alignment horizontal="left" vertical="center"/>
      <protection hidden="1"/>
    </xf>
    <xf numFmtId="2" fontId="56" fillId="15" borderId="64" xfId="6" quotePrefix="1" applyNumberFormat="1" applyFont="1" applyFill="1" applyBorder="1" applyAlignment="1" applyProtection="1">
      <alignment horizontal="left" vertical="center"/>
      <protection hidden="1"/>
    </xf>
    <xf numFmtId="2" fontId="56" fillId="15" borderId="64" xfId="6" applyNumberFormat="1" applyFont="1" applyFill="1" applyBorder="1" applyAlignment="1" applyProtection="1">
      <alignment horizontal="left" vertical="center"/>
      <protection hidden="1"/>
    </xf>
    <xf numFmtId="164" fontId="56" fillId="15" borderId="64" xfId="6" applyNumberFormat="1" applyFont="1" applyFill="1" applyBorder="1" applyAlignment="1" applyProtection="1">
      <alignment horizontal="left" vertical="center"/>
      <protection hidden="1"/>
    </xf>
    <xf numFmtId="0" fontId="53" fillId="0" borderId="0" xfId="0" applyFont="1" applyAlignment="1" applyProtection="1">
      <protection hidden="1"/>
    </xf>
    <xf numFmtId="0" fontId="61" fillId="16" borderId="0" xfId="7" applyFont="1" applyFill="1" applyBorder="1" applyAlignment="1" applyProtection="1">
      <alignment vertical="top" wrapText="1"/>
      <protection hidden="1"/>
    </xf>
    <xf numFmtId="0" fontId="53" fillId="16" borderId="0" xfId="0" applyFont="1" applyFill="1" applyBorder="1" applyAlignment="1" applyProtection="1">
      <alignment horizontal="left" vertical="center" wrapText="1"/>
      <protection hidden="1"/>
    </xf>
    <xf numFmtId="0" fontId="79" fillId="22" borderId="0" xfId="6" applyFont="1" applyFill="1" applyProtection="1">
      <protection hidden="1"/>
    </xf>
    <xf numFmtId="0" fontId="79" fillId="16" borderId="0" xfId="6" applyFont="1" applyFill="1" applyBorder="1" applyAlignment="1" applyProtection="1">
      <alignment horizontal="center" vertical="center"/>
      <protection hidden="1"/>
    </xf>
    <xf numFmtId="0" fontId="79" fillId="16" borderId="0" xfId="0" applyFont="1" applyFill="1" applyAlignment="1">
      <alignment vertical="center"/>
    </xf>
    <xf numFmtId="0" fontId="53" fillId="16" borderId="0" xfId="0" applyFont="1" applyFill="1" applyBorder="1" applyAlignment="1" applyProtection="1">
      <alignment horizontal="center" vertical="center"/>
      <protection hidden="1"/>
    </xf>
    <xf numFmtId="0" fontId="53" fillId="0" borderId="0" xfId="6" applyFont="1" applyFill="1" applyBorder="1" applyProtection="1">
      <protection hidden="1"/>
    </xf>
    <xf numFmtId="0" fontId="53" fillId="16" borderId="0" xfId="0" applyFont="1" applyFill="1" applyBorder="1" applyAlignment="1" applyProtection="1">
      <alignment horizontal="center" wrapText="1"/>
      <protection hidden="1"/>
    </xf>
    <xf numFmtId="0" fontId="79" fillId="16" borderId="0" xfId="0" applyFont="1" applyFill="1" applyBorder="1" applyAlignment="1" applyProtection="1">
      <alignment horizontal="center"/>
      <protection hidden="1"/>
    </xf>
    <xf numFmtId="0" fontId="53" fillId="16" borderId="0" xfId="6" applyFont="1" applyFill="1" applyAlignment="1" applyProtection="1">
      <alignment horizontal="center" vertical="center"/>
      <protection hidden="1"/>
    </xf>
    <xf numFmtId="0" fontId="53" fillId="16" borderId="0" xfId="0" applyFont="1" applyFill="1" applyBorder="1" applyAlignment="1" applyProtection="1">
      <alignment wrapText="1"/>
      <protection hidden="1"/>
    </xf>
    <xf numFmtId="0" fontId="53" fillId="17" borderId="1" xfId="0" applyFont="1" applyFill="1" applyBorder="1" applyAlignment="1" applyProtection="1">
      <alignment wrapText="1"/>
      <protection hidden="1"/>
    </xf>
    <xf numFmtId="0" fontId="61" fillId="0" borderId="2" xfId="6" quotePrefix="1" applyFont="1" applyFill="1" applyBorder="1" applyAlignment="1" applyProtection="1">
      <alignment horizontal="center" vertical="center" wrapText="1"/>
      <protection locked="0"/>
    </xf>
    <xf numFmtId="0" fontId="61" fillId="0" borderId="34" xfId="6" applyFont="1" applyFill="1" applyBorder="1" applyAlignment="1" applyProtection="1">
      <alignment horizontal="center" vertical="center" wrapText="1"/>
      <protection locked="0"/>
    </xf>
    <xf numFmtId="0" fontId="53" fillId="0" borderId="0" xfId="6" applyFont="1" applyAlignment="1" applyProtection="1">
      <alignment horizontal="center" vertical="center"/>
      <protection hidden="1"/>
    </xf>
    <xf numFmtId="0" fontId="53" fillId="16" borderId="16" xfId="0" applyFont="1" applyFill="1" applyBorder="1" applyAlignment="1" applyProtection="1">
      <alignment horizontal="center" wrapText="1"/>
      <protection hidden="1"/>
    </xf>
    <xf numFmtId="0" fontId="79" fillId="16" borderId="4" xfId="0" applyFont="1" applyFill="1" applyBorder="1" applyAlignment="1" applyProtection="1">
      <alignment horizontal="center"/>
      <protection hidden="1"/>
    </xf>
    <xf numFmtId="0" fontId="53" fillId="16" borderId="16" xfId="0" applyFont="1" applyFill="1" applyBorder="1" applyAlignment="1" applyProtection="1">
      <alignment wrapText="1"/>
      <protection hidden="1"/>
    </xf>
    <xf numFmtId="0" fontId="53" fillId="17" borderId="18" xfId="0" applyFont="1" applyFill="1" applyBorder="1" applyAlignment="1" applyProtection="1">
      <protection hidden="1"/>
    </xf>
    <xf numFmtId="0" fontId="53" fillId="22" borderId="0" xfId="6" applyFont="1" applyFill="1" applyAlignment="1" applyProtection="1">
      <alignment vertical="center"/>
      <protection hidden="1"/>
    </xf>
    <xf numFmtId="0" fontId="53" fillId="16" borderId="0" xfId="0" applyFont="1" applyFill="1" applyBorder="1" applyAlignment="1" applyProtection="1">
      <alignment vertical="center"/>
      <protection hidden="1"/>
    </xf>
    <xf numFmtId="0" fontId="53" fillId="16" borderId="0" xfId="6" applyFont="1" applyFill="1" applyBorder="1" applyAlignment="1" applyProtection="1">
      <alignment vertical="center"/>
      <protection hidden="1"/>
    </xf>
    <xf numFmtId="0" fontId="61" fillId="16" borderId="0" xfId="6" applyFont="1" applyFill="1" applyBorder="1" applyAlignment="1" applyProtection="1">
      <alignment horizontal="center" vertical="center"/>
      <protection hidden="1"/>
    </xf>
    <xf numFmtId="0" fontId="53" fillId="16" borderId="0" xfId="6" applyFont="1" applyFill="1" applyAlignment="1" applyProtection="1">
      <alignment vertical="center"/>
      <protection hidden="1"/>
    </xf>
    <xf numFmtId="0" fontId="16" fillId="7" borderId="6" xfId="0" applyFont="1" applyFill="1" applyBorder="1" applyProtection="1">
      <protection hidden="1"/>
    </xf>
    <xf numFmtId="0" fontId="28" fillId="7" borderId="0" xfId="0" applyFont="1" applyFill="1" applyBorder="1" applyProtection="1">
      <protection hidden="1"/>
    </xf>
    <xf numFmtId="1" fontId="53" fillId="16" borderId="64" xfId="6" applyNumberFormat="1" applyFont="1" applyFill="1" applyBorder="1" applyAlignment="1" applyProtection="1">
      <alignment horizontal="left" vertical="center"/>
      <protection hidden="1"/>
    </xf>
    <xf numFmtId="170" fontId="56" fillId="16" borderId="64" xfId="6" quotePrefix="1" applyNumberFormat="1" applyFont="1" applyFill="1" applyBorder="1" applyAlignment="1" applyProtection="1">
      <alignment horizontal="left" vertical="center"/>
      <protection hidden="1"/>
    </xf>
    <xf numFmtId="170" fontId="56" fillId="16" borderId="64" xfId="6" applyNumberFormat="1" applyFont="1" applyFill="1" applyBorder="1" applyAlignment="1" applyProtection="1">
      <alignment horizontal="left" vertical="center"/>
      <protection hidden="1"/>
    </xf>
    <xf numFmtId="0" fontId="53" fillId="16" borderId="0" xfId="6" applyFont="1" applyFill="1" applyBorder="1" applyProtection="1">
      <protection hidden="1"/>
    </xf>
    <xf numFmtId="0" fontId="53" fillId="16" borderId="0" xfId="6" applyFont="1" applyFill="1" applyBorder="1" applyAlignment="1" applyProtection="1">
      <alignment horizontal="center"/>
      <protection hidden="1"/>
    </xf>
    <xf numFmtId="0" fontId="53" fillId="16" borderId="0" xfId="6" applyFont="1" applyFill="1" applyProtection="1">
      <protection hidden="1"/>
    </xf>
    <xf numFmtId="0" fontId="53" fillId="16" borderId="0" xfId="6" applyFont="1" applyFill="1" applyAlignment="1" applyProtection="1">
      <alignment horizontal="center"/>
      <protection hidden="1"/>
    </xf>
    <xf numFmtId="0" fontId="53" fillId="17" borderId="0" xfId="0" applyFont="1" applyFill="1" applyBorder="1" applyAlignment="1" applyProtection="1">
      <alignment wrapText="1"/>
      <protection hidden="1"/>
    </xf>
    <xf numFmtId="0" fontId="53" fillId="17" borderId="0" xfId="0" applyFont="1" applyFill="1" applyBorder="1" applyProtection="1">
      <protection hidden="1"/>
    </xf>
    <xf numFmtId="0" fontId="53" fillId="17" borderId="0" xfId="6" applyFont="1" applyFill="1" applyBorder="1" applyProtection="1">
      <protection hidden="1"/>
    </xf>
    <xf numFmtId="1" fontId="56" fillId="17" borderId="10" xfId="6" applyNumberFormat="1" applyFont="1" applyFill="1" applyBorder="1" applyAlignment="1" applyProtection="1">
      <alignment horizontal="left" vertical="center"/>
      <protection hidden="1"/>
    </xf>
    <xf numFmtId="165" fontId="56" fillId="17" borderId="10" xfId="6" applyNumberFormat="1" applyFont="1" applyFill="1" applyBorder="1" applyAlignment="1" applyProtection="1">
      <alignment horizontal="left" vertical="center"/>
      <protection hidden="1"/>
    </xf>
    <xf numFmtId="170" fontId="56" fillId="17" borderId="43" xfId="6" applyNumberFormat="1" applyFont="1" applyFill="1" applyBorder="1" applyAlignment="1" applyProtection="1">
      <alignment horizontal="left" vertical="center"/>
      <protection hidden="1"/>
    </xf>
    <xf numFmtId="170" fontId="56" fillId="17" borderId="8" xfId="6" applyNumberFormat="1" applyFont="1" applyFill="1" applyBorder="1" applyAlignment="1" applyProtection="1">
      <alignment horizontal="left" vertical="center"/>
      <protection hidden="1"/>
    </xf>
    <xf numFmtId="170" fontId="56" fillId="17" borderId="59" xfId="6" applyNumberFormat="1" applyFont="1" applyFill="1" applyBorder="1" applyAlignment="1" applyProtection="1">
      <alignment horizontal="left" vertical="center"/>
      <protection hidden="1"/>
    </xf>
    <xf numFmtId="170" fontId="56" fillId="17" borderId="10" xfId="6" applyNumberFormat="1" applyFont="1" applyFill="1" applyBorder="1" applyAlignment="1" applyProtection="1">
      <alignment horizontal="left" vertical="center"/>
      <protection hidden="1"/>
    </xf>
    <xf numFmtId="164" fontId="56" fillId="17" borderId="10" xfId="6" applyNumberFormat="1" applyFont="1" applyFill="1" applyBorder="1" applyAlignment="1" applyProtection="1">
      <alignment horizontal="left" vertical="center"/>
      <protection hidden="1"/>
    </xf>
    <xf numFmtId="164" fontId="56" fillId="17" borderId="43" xfId="6" applyNumberFormat="1" applyFont="1" applyFill="1" applyBorder="1" applyAlignment="1" applyProtection="1">
      <alignment horizontal="left" vertical="center"/>
      <protection hidden="1"/>
    </xf>
    <xf numFmtId="0" fontId="28" fillId="13" borderId="0" xfId="0" applyFont="1" applyFill="1" applyBorder="1" applyProtection="1">
      <protection hidden="1"/>
    </xf>
    <xf numFmtId="0" fontId="61" fillId="16" borderId="0" xfId="6" applyFont="1" applyFill="1" applyBorder="1" applyAlignment="1" applyProtection="1">
      <alignment vertical="center"/>
      <protection hidden="1"/>
    </xf>
    <xf numFmtId="2" fontId="56" fillId="16" borderId="0" xfId="6" applyNumberFormat="1" applyFont="1" applyFill="1" applyBorder="1" applyAlignment="1" applyProtection="1">
      <alignment horizontal="center"/>
      <protection hidden="1"/>
    </xf>
    <xf numFmtId="0" fontId="53" fillId="16" borderId="75" xfId="0" applyFont="1" applyFill="1" applyBorder="1" applyAlignment="1" applyProtection="1">
      <alignment vertical="center"/>
      <protection hidden="1"/>
    </xf>
    <xf numFmtId="0" fontId="56" fillId="16" borderId="75" xfId="6" applyFont="1" applyFill="1" applyBorder="1" applyAlignment="1" applyProtection="1">
      <alignment horizontal="center"/>
      <protection hidden="1"/>
    </xf>
    <xf numFmtId="0" fontId="56" fillId="16" borderId="75" xfId="6" applyFont="1" applyFill="1" applyBorder="1" applyAlignment="1" applyProtection="1">
      <alignment horizontal="center" vertical="center"/>
      <protection hidden="1"/>
    </xf>
    <xf numFmtId="0" fontId="56" fillId="16" borderId="70" xfId="0" applyFont="1" applyFill="1" applyBorder="1" applyAlignment="1" applyProtection="1">
      <protection hidden="1"/>
    </xf>
    <xf numFmtId="164" fontId="53" fillId="16" borderId="70" xfId="6" applyNumberFormat="1" applyFont="1" applyFill="1" applyBorder="1" applyAlignment="1" applyProtection="1">
      <alignment horizontal="center" vertical="center"/>
      <protection hidden="1"/>
    </xf>
    <xf numFmtId="0" fontId="53" fillId="16" borderId="70" xfId="6" applyFont="1" applyFill="1" applyBorder="1" applyAlignment="1" applyProtection="1">
      <alignment horizontal="left" vertical="center"/>
      <protection hidden="1"/>
    </xf>
    <xf numFmtId="0" fontId="56" fillId="16" borderId="0" xfId="6" applyFont="1" applyFill="1" applyBorder="1" applyAlignment="1" applyProtection="1">
      <alignment horizontal="center"/>
      <protection hidden="1"/>
    </xf>
    <xf numFmtId="0" fontId="108" fillId="16" borderId="0" xfId="0" applyFont="1" applyFill="1" applyBorder="1" applyAlignment="1" applyProtection="1">
      <alignment horizontal="left" vertical="top" wrapText="1"/>
      <protection hidden="1"/>
    </xf>
    <xf numFmtId="0" fontId="0" fillId="16" borderId="0" xfId="0" applyFill="1" applyBorder="1" applyProtection="1">
      <protection hidden="1"/>
    </xf>
    <xf numFmtId="0" fontId="42" fillId="0" borderId="0" xfId="0" applyFont="1" applyBorder="1" applyAlignment="1" applyProtection="1">
      <alignment horizontal="left" vertical="top" wrapText="1"/>
      <protection hidden="1"/>
    </xf>
    <xf numFmtId="0" fontId="73" fillId="0" borderId="0" xfId="0" applyFont="1" applyBorder="1" applyAlignment="1" applyProtection="1">
      <alignment horizontal="center" vertical="center" wrapText="1"/>
      <protection hidden="1"/>
    </xf>
    <xf numFmtId="0" fontId="44" fillId="0" borderId="0" xfId="0" applyFont="1" applyBorder="1" applyAlignment="1" applyProtection="1">
      <alignment horizontal="left" vertical="top" wrapText="1"/>
      <protection hidden="1"/>
    </xf>
    <xf numFmtId="0" fontId="73" fillId="0" borderId="0" xfId="0" applyFont="1" applyBorder="1" applyAlignment="1" applyProtection="1">
      <alignment horizontal="left" vertical="top" wrapText="1"/>
      <protection hidden="1"/>
    </xf>
    <xf numFmtId="0" fontId="5" fillId="0" borderId="0" xfId="0" applyFont="1" applyBorder="1" applyProtection="1">
      <protection hidden="1"/>
    </xf>
    <xf numFmtId="0" fontId="13" fillId="0" borderId="0" xfId="0" applyFont="1" applyBorder="1" applyProtection="1">
      <protection hidden="1"/>
    </xf>
    <xf numFmtId="0" fontId="0" fillId="0" borderId="0" xfId="0" applyBorder="1" applyAlignment="1" applyProtection="1">
      <alignment vertical="center"/>
      <protection hidden="1"/>
    </xf>
    <xf numFmtId="0" fontId="28" fillId="13" borderId="15" xfId="0" applyFont="1" applyFill="1" applyBorder="1" applyProtection="1">
      <protection hidden="1"/>
    </xf>
    <xf numFmtId="0" fontId="53" fillId="17" borderId="64" xfId="0" applyFont="1" applyFill="1" applyBorder="1" applyAlignment="1" applyProtection="1">
      <alignment horizontal="left" vertical="center"/>
      <protection hidden="1"/>
    </xf>
    <xf numFmtId="170" fontId="53" fillId="17" borderId="64" xfId="6" applyNumberFormat="1" applyFont="1" applyFill="1" applyBorder="1" applyAlignment="1" applyProtection="1">
      <alignment horizontal="left" vertical="center"/>
      <protection hidden="1"/>
    </xf>
    <xf numFmtId="170" fontId="53" fillId="17" borderId="64" xfId="6" quotePrefix="1" applyNumberFormat="1" applyFont="1" applyFill="1" applyBorder="1" applyAlignment="1" applyProtection="1">
      <alignment horizontal="left" vertical="center"/>
      <protection hidden="1"/>
    </xf>
    <xf numFmtId="2" fontId="53" fillId="17" borderId="64" xfId="6" quotePrefix="1" applyNumberFormat="1" applyFont="1" applyFill="1" applyBorder="1" applyAlignment="1" applyProtection="1">
      <alignment horizontal="left" vertical="center"/>
      <protection hidden="1"/>
    </xf>
    <xf numFmtId="2" fontId="53" fillId="17" borderId="64" xfId="6" applyNumberFormat="1" applyFont="1" applyFill="1" applyBorder="1" applyAlignment="1" applyProtection="1">
      <alignment horizontal="left" vertical="center"/>
      <protection hidden="1"/>
    </xf>
    <xf numFmtId="0" fontId="53" fillId="17" borderId="64" xfId="6" applyFont="1" applyFill="1" applyBorder="1" applyAlignment="1" applyProtection="1">
      <alignment horizontal="center" vertical="center"/>
      <protection hidden="1"/>
    </xf>
    <xf numFmtId="170" fontId="53" fillId="16" borderId="64" xfId="6" applyNumberFormat="1" applyFont="1" applyFill="1" applyBorder="1" applyAlignment="1" applyProtection="1">
      <alignment horizontal="left" vertical="center"/>
      <protection hidden="1"/>
    </xf>
    <xf numFmtId="0" fontId="56" fillId="17" borderId="64" xfId="0" applyFont="1" applyFill="1" applyBorder="1" applyProtection="1">
      <protection hidden="1"/>
    </xf>
    <xf numFmtId="0" fontId="53" fillId="17" borderId="64" xfId="6" applyFont="1" applyFill="1" applyBorder="1" applyAlignment="1" applyProtection="1">
      <alignment horizontal="center"/>
      <protection hidden="1"/>
    </xf>
    <xf numFmtId="0" fontId="53" fillId="17" borderId="64" xfId="6" applyFont="1" applyFill="1" applyBorder="1" applyAlignment="1" applyProtection="1">
      <alignment horizontal="center" vertical="center" wrapText="1"/>
      <protection hidden="1"/>
    </xf>
    <xf numFmtId="0" fontId="56" fillId="17" borderId="64" xfId="6" applyFont="1" applyFill="1" applyBorder="1" applyAlignment="1" applyProtection="1">
      <alignment vertical="top" wrapText="1"/>
      <protection hidden="1"/>
    </xf>
    <xf numFmtId="0" fontId="53" fillId="17" borderId="64" xfId="0" applyFont="1" applyFill="1" applyBorder="1" applyAlignment="1" applyProtection="1">
      <protection hidden="1"/>
    </xf>
    <xf numFmtId="0" fontId="53" fillId="17" borderId="64" xfId="0" applyFont="1" applyFill="1" applyBorder="1" applyAlignment="1" applyProtection="1">
      <alignment vertical="center"/>
      <protection hidden="1"/>
    </xf>
    <xf numFmtId="0" fontId="53" fillId="17" borderId="64" xfId="6" applyFont="1" applyFill="1" applyBorder="1" applyAlignment="1" applyProtection="1">
      <alignment vertical="center"/>
      <protection hidden="1"/>
    </xf>
    <xf numFmtId="2" fontId="53" fillId="16" borderId="64" xfId="6" applyNumberFormat="1" applyFont="1" applyFill="1" applyBorder="1" applyAlignment="1" applyProtection="1">
      <alignment horizontal="left" vertical="center"/>
      <protection hidden="1"/>
    </xf>
    <xf numFmtId="0" fontId="53" fillId="0" borderId="64" xfId="6" applyFont="1" applyBorder="1" applyAlignment="1" applyProtection="1">
      <alignment horizontal="center"/>
      <protection hidden="1"/>
    </xf>
    <xf numFmtId="0" fontId="53" fillId="0" borderId="64" xfId="6" applyFont="1" applyBorder="1" applyAlignment="1" applyProtection="1">
      <alignment horizontal="center" vertical="center"/>
      <protection hidden="1"/>
    </xf>
    <xf numFmtId="0" fontId="79" fillId="17" borderId="64" xfId="0" applyFont="1" applyFill="1" applyBorder="1" applyAlignment="1" applyProtection="1">
      <alignment horizontal="center" wrapText="1"/>
      <protection hidden="1"/>
    </xf>
    <xf numFmtId="0" fontId="56" fillId="16" borderId="64" xfId="6" applyFont="1" applyFill="1" applyBorder="1" applyAlignment="1" applyProtection="1">
      <alignment horizontal="center" vertical="center"/>
      <protection hidden="1"/>
    </xf>
    <xf numFmtId="2" fontId="61" fillId="16" borderId="64" xfId="6" applyNumberFormat="1" applyFont="1" applyFill="1" applyBorder="1" applyAlignment="1" applyProtection="1">
      <alignment horizontal="center" vertical="center"/>
      <protection hidden="1"/>
    </xf>
    <xf numFmtId="164" fontId="56" fillId="16" borderId="64" xfId="6" applyNumberFormat="1" applyFont="1" applyFill="1" applyBorder="1" applyAlignment="1" applyProtection="1">
      <alignment horizontal="left" vertical="center"/>
      <protection hidden="1"/>
    </xf>
    <xf numFmtId="170" fontId="53" fillId="16" borderId="67" xfId="6" applyNumberFormat="1" applyFont="1" applyFill="1" applyBorder="1" applyAlignment="1" applyProtection="1">
      <alignment horizontal="left" vertical="center"/>
      <protection hidden="1"/>
    </xf>
    <xf numFmtId="2" fontId="53" fillId="16" borderId="67" xfId="6" applyNumberFormat="1" applyFont="1" applyFill="1" applyBorder="1" applyAlignment="1" applyProtection="1">
      <alignment horizontal="left" vertical="center"/>
      <protection hidden="1"/>
    </xf>
    <xf numFmtId="0" fontId="80" fillId="17" borderId="76" xfId="3" applyFont="1" applyFill="1" applyBorder="1" applyAlignment="1" applyProtection="1">
      <alignment horizontal="center"/>
      <protection hidden="1"/>
    </xf>
    <xf numFmtId="0" fontId="53" fillId="0" borderId="0" xfId="6" applyFont="1" applyBorder="1" applyAlignment="1" applyProtection="1">
      <alignment horizontal="center" vertical="center"/>
      <protection hidden="1"/>
    </xf>
    <xf numFmtId="2" fontId="56" fillId="16" borderId="67" xfId="6" applyNumberFormat="1" applyFont="1" applyFill="1" applyBorder="1" applyAlignment="1" applyProtection="1">
      <alignment horizontal="center" vertical="center"/>
      <protection hidden="1"/>
    </xf>
    <xf numFmtId="0" fontId="61" fillId="16" borderId="67" xfId="6" applyFont="1" applyFill="1" applyBorder="1" applyAlignment="1" applyProtection="1">
      <alignment horizontal="center" vertical="center"/>
      <protection hidden="1"/>
    </xf>
    <xf numFmtId="170" fontId="56" fillId="16" borderId="67" xfId="6" applyNumberFormat="1" applyFont="1" applyFill="1" applyBorder="1" applyAlignment="1" applyProtection="1">
      <alignment horizontal="left" vertical="center"/>
      <protection hidden="1"/>
    </xf>
    <xf numFmtId="164" fontId="56" fillId="16" borderId="67" xfId="6" applyNumberFormat="1" applyFont="1" applyFill="1" applyBorder="1" applyAlignment="1" applyProtection="1">
      <alignment horizontal="left" vertical="center"/>
      <protection hidden="1"/>
    </xf>
    <xf numFmtId="0" fontId="61" fillId="17" borderId="76" xfId="6" applyFont="1" applyFill="1" applyBorder="1" applyAlignment="1" applyProtection="1">
      <alignment horizontal="center" vertical="center"/>
      <protection hidden="1"/>
    </xf>
    <xf numFmtId="0" fontId="53" fillId="0" borderId="76" xfId="6" applyFont="1" applyBorder="1" applyAlignment="1" applyProtection="1">
      <alignment horizontal="center"/>
      <protection hidden="1"/>
    </xf>
    <xf numFmtId="0" fontId="53" fillId="0" borderId="76" xfId="6" applyFont="1" applyBorder="1" applyAlignment="1" applyProtection="1">
      <alignment horizontal="center" vertical="center"/>
      <protection hidden="1"/>
    </xf>
    <xf numFmtId="0" fontId="53" fillId="16" borderId="67" xfId="6" applyFont="1" applyFill="1" applyBorder="1" applyAlignment="1" applyProtection="1">
      <alignment vertical="center"/>
      <protection hidden="1"/>
    </xf>
    <xf numFmtId="0" fontId="53" fillId="16" borderId="67" xfId="6" applyFont="1" applyFill="1" applyBorder="1" applyAlignment="1" applyProtection="1">
      <alignment horizontal="center" vertical="center"/>
      <protection hidden="1"/>
    </xf>
    <xf numFmtId="0" fontId="81" fillId="16" borderId="0" xfId="6" applyFont="1" applyFill="1" applyBorder="1" applyAlignment="1" applyProtection="1">
      <alignment horizontal="center" wrapText="1"/>
      <protection hidden="1"/>
    </xf>
    <xf numFmtId="0" fontId="80" fillId="16" borderId="77" xfId="3" applyFont="1" applyFill="1" applyBorder="1" applyAlignment="1" applyProtection="1">
      <alignment horizontal="center"/>
      <protection hidden="1"/>
    </xf>
    <xf numFmtId="170" fontId="53" fillId="17" borderId="76" xfId="6" applyNumberFormat="1" applyFont="1" applyFill="1" applyBorder="1" applyAlignment="1" applyProtection="1">
      <alignment horizontal="left" vertical="center"/>
      <protection hidden="1"/>
    </xf>
    <xf numFmtId="0" fontId="53" fillId="16" borderId="67" xfId="6" applyFont="1" applyFill="1" applyBorder="1" applyAlignment="1" applyProtection="1">
      <alignment horizontal="center" vertical="center" wrapText="1"/>
      <protection hidden="1"/>
    </xf>
    <xf numFmtId="0" fontId="53" fillId="16" borderId="67" xfId="0" applyFont="1" applyFill="1" applyBorder="1" applyAlignment="1" applyProtection="1">
      <alignment vertical="center"/>
      <protection hidden="1"/>
    </xf>
    <xf numFmtId="0" fontId="80" fillId="16" borderId="67" xfId="3" applyFont="1" applyFill="1" applyBorder="1" applyAlignment="1" applyProtection="1">
      <alignment horizontal="center"/>
      <protection hidden="1"/>
    </xf>
    <xf numFmtId="0" fontId="89" fillId="16" borderId="67" xfId="3" applyFont="1" applyFill="1" applyBorder="1" applyAlignment="1" applyProtection="1">
      <alignment horizontal="center"/>
      <protection hidden="1"/>
    </xf>
    <xf numFmtId="0" fontId="53" fillId="16" borderId="67" xfId="0" applyFont="1" applyFill="1" applyBorder="1" applyAlignment="1" applyProtection="1">
      <alignment horizontal="center" vertical="center"/>
      <protection hidden="1"/>
    </xf>
    <xf numFmtId="0" fontId="53" fillId="16" borderId="67" xfId="0" applyFont="1" applyFill="1" applyBorder="1" applyAlignment="1" applyProtection="1">
      <alignment horizontal="center"/>
      <protection hidden="1"/>
    </xf>
    <xf numFmtId="0" fontId="83" fillId="16" borderId="0" xfId="0" applyFont="1" applyFill="1" applyAlignment="1" applyProtection="1">
      <alignment horizontal="center" vertical="center"/>
      <protection hidden="1"/>
    </xf>
    <xf numFmtId="0" fontId="84" fillId="16" borderId="0" xfId="0" applyFont="1" applyFill="1" applyAlignment="1" applyProtection="1">
      <alignment horizontal="left" vertical="center"/>
      <protection hidden="1"/>
    </xf>
    <xf numFmtId="0" fontId="79" fillId="16" borderId="0" xfId="0" applyFont="1" applyFill="1" applyProtection="1">
      <protection hidden="1"/>
    </xf>
    <xf numFmtId="0" fontId="47" fillId="16" borderId="0" xfId="2" applyFill="1" applyProtection="1">
      <protection hidden="1"/>
    </xf>
    <xf numFmtId="0" fontId="46" fillId="16" borderId="0" xfId="1" applyFill="1" applyProtection="1">
      <protection hidden="1"/>
    </xf>
    <xf numFmtId="0" fontId="53" fillId="16" borderId="0" xfId="0" applyFont="1" applyFill="1" applyAlignment="1" applyProtection="1">
      <alignment vertical="center"/>
      <protection hidden="1"/>
    </xf>
    <xf numFmtId="0" fontId="53" fillId="16" borderId="0" xfId="0" applyFont="1" applyFill="1" applyProtection="1">
      <protection hidden="1"/>
    </xf>
    <xf numFmtId="0" fontId="88" fillId="16" borderId="0" xfId="0" applyFont="1" applyFill="1" applyAlignment="1" applyProtection="1">
      <alignment horizontal="left" vertical="center"/>
      <protection hidden="1"/>
    </xf>
    <xf numFmtId="0" fontId="73" fillId="0" borderId="64" xfId="0" applyFont="1" applyBorder="1" applyAlignment="1" applyProtection="1">
      <alignment horizontal="center" vertical="center" wrapText="1"/>
      <protection hidden="1"/>
    </xf>
    <xf numFmtId="0" fontId="73" fillId="16" borderId="75" xfId="0" applyFont="1" applyFill="1" applyBorder="1" applyAlignment="1" applyProtection="1">
      <alignment horizontal="center" vertical="center" wrapText="1"/>
      <protection hidden="1"/>
    </xf>
    <xf numFmtId="0" fontId="66" fillId="15" borderId="64" xfId="0" applyFont="1" applyFill="1" applyBorder="1" applyAlignment="1" applyProtection="1">
      <alignment horizontal="left" vertical="center" wrapText="1"/>
      <protection hidden="1"/>
    </xf>
    <xf numFmtId="0" fontId="5" fillId="16" borderId="0" xfId="0" applyFont="1" applyFill="1" applyBorder="1" applyProtection="1">
      <protection hidden="1"/>
    </xf>
    <xf numFmtId="0" fontId="43" fillId="16" borderId="0" xfId="0" applyFont="1" applyFill="1" applyBorder="1" applyProtection="1">
      <protection hidden="1"/>
    </xf>
    <xf numFmtId="0" fontId="43" fillId="0" borderId="0" xfId="0" applyFont="1" applyBorder="1" applyAlignment="1" applyProtection="1">
      <alignment wrapText="1"/>
      <protection hidden="1"/>
    </xf>
    <xf numFmtId="0" fontId="45" fillId="16" borderId="0" xfId="5" applyFont="1" applyFill="1" applyBorder="1" applyProtection="1">
      <protection hidden="1"/>
    </xf>
    <xf numFmtId="0" fontId="60" fillId="16" borderId="0" xfId="5" applyFont="1" applyFill="1" applyBorder="1" applyAlignment="1" applyProtection="1">
      <alignment horizontal="center" vertical="center"/>
      <protection hidden="1"/>
    </xf>
    <xf numFmtId="0" fontId="74" fillId="16" borderId="0" xfId="5" applyFont="1" applyFill="1" applyBorder="1" applyAlignment="1" applyProtection="1">
      <alignment horizontal="center" vertical="center"/>
      <protection hidden="1"/>
    </xf>
    <xf numFmtId="0" fontId="74" fillId="16" borderId="0" xfId="5" quotePrefix="1" applyFont="1" applyFill="1" applyBorder="1" applyAlignment="1" applyProtection="1">
      <alignment horizontal="center" vertical="center"/>
      <protection hidden="1"/>
    </xf>
    <xf numFmtId="0" fontId="13" fillId="23" borderId="64" xfId="0" applyFont="1" applyFill="1" applyBorder="1" applyAlignment="1" applyProtection="1">
      <alignment horizontal="center" vertical="center"/>
      <protection hidden="1"/>
    </xf>
    <xf numFmtId="4" fontId="66" fillId="15" borderId="64" xfId="0" applyNumberFormat="1" applyFont="1" applyFill="1" applyBorder="1" applyAlignment="1" applyProtection="1">
      <alignment horizontal="center" vertical="center"/>
      <protection hidden="1"/>
    </xf>
    <xf numFmtId="0" fontId="13" fillId="23" borderId="64" xfId="0" applyFont="1" applyFill="1" applyBorder="1" applyAlignment="1" applyProtection="1">
      <alignment horizontal="center" vertical="center" wrapText="1"/>
      <protection hidden="1"/>
    </xf>
    <xf numFmtId="3" fontId="66" fillId="15" borderId="64" xfId="0" applyNumberFormat="1" applyFont="1" applyFill="1" applyBorder="1" applyAlignment="1" applyProtection="1">
      <alignment horizontal="center" vertical="center"/>
      <protection hidden="1"/>
    </xf>
    <xf numFmtId="0" fontId="110" fillId="0" borderId="0" xfId="0" applyFont="1" applyAlignment="1" applyProtection="1">
      <alignment horizontal="center" vertical="center"/>
      <protection hidden="1"/>
    </xf>
    <xf numFmtId="0" fontId="53" fillId="16" borderId="0" xfId="0" applyFont="1" applyFill="1" applyBorder="1" applyAlignment="1" applyProtection="1">
      <alignment horizontal="center" wrapText="1"/>
      <protection hidden="1"/>
    </xf>
    <xf numFmtId="0" fontId="61" fillId="16" borderId="0" xfId="6" applyFont="1" applyFill="1" applyBorder="1" applyAlignment="1" applyProtection="1">
      <alignment horizontal="center" vertical="center" wrapText="1"/>
      <protection hidden="1"/>
    </xf>
    <xf numFmtId="0" fontId="83" fillId="16" borderId="0" xfId="0" applyFont="1" applyFill="1" applyProtection="1">
      <protection hidden="1"/>
    </xf>
    <xf numFmtId="0" fontId="87" fillId="16" borderId="0" xfId="0" applyFont="1" applyFill="1" applyAlignment="1" applyProtection="1">
      <alignment horizontal="left" vertical="center"/>
      <protection hidden="1"/>
    </xf>
    <xf numFmtId="0" fontId="13" fillId="16" borderId="0" xfId="0" applyFont="1" applyFill="1" applyAlignment="1" applyProtection="1">
      <alignment horizontal="center" vertical="center"/>
      <protection hidden="1"/>
    </xf>
    <xf numFmtId="0" fontId="111" fillId="0" borderId="0" xfId="3" applyFont="1" applyBorder="1" applyAlignment="1" applyProtection="1">
      <alignment horizontal="center" vertical="center"/>
      <protection locked="0" hidden="1"/>
    </xf>
    <xf numFmtId="0" fontId="112" fillId="16" borderId="0" xfId="0" applyFont="1" applyFill="1" applyAlignment="1" applyProtection="1">
      <alignment horizontal="center" vertical="center"/>
      <protection hidden="1"/>
    </xf>
    <xf numFmtId="0" fontId="0" fillId="16" borderId="0" xfId="0" applyFill="1" applyAlignment="1" applyProtection="1">
      <alignment vertical="top" wrapText="1"/>
      <protection hidden="1"/>
    </xf>
    <xf numFmtId="0" fontId="66" fillId="16" borderId="0" xfId="0" applyFont="1" applyFill="1" applyProtection="1">
      <protection hidden="1"/>
    </xf>
    <xf numFmtId="0" fontId="66" fillId="15" borderId="64" xfId="0" applyFont="1" applyFill="1" applyBorder="1" applyAlignment="1" applyProtection="1">
      <alignment horizontal="left" vertical="center"/>
      <protection hidden="1"/>
    </xf>
    <xf numFmtId="0" fontId="3" fillId="15" borderId="64" xfId="0" applyFont="1" applyFill="1" applyBorder="1" applyAlignment="1" applyProtection="1">
      <alignment horizontal="left" vertical="center" wrapText="1"/>
      <protection hidden="1"/>
    </xf>
    <xf numFmtId="0" fontId="66" fillId="15" borderId="64" xfId="6" applyFont="1" applyFill="1" applyBorder="1" applyAlignment="1" applyProtection="1">
      <alignment horizontal="left" vertical="center"/>
      <protection hidden="1"/>
    </xf>
    <xf numFmtId="0" fontId="74" fillId="0" borderId="64" xfId="6" applyFont="1" applyFill="1" applyBorder="1" applyAlignment="1" applyProtection="1">
      <alignment horizontal="center" vertical="center" wrapText="1"/>
      <protection locked="0" hidden="1"/>
    </xf>
    <xf numFmtId="2" fontId="62" fillId="15" borderId="64" xfId="6" applyNumberFormat="1" applyFont="1" applyFill="1" applyBorder="1" applyAlignment="1" applyProtection="1">
      <alignment horizontal="center" vertical="center"/>
      <protection hidden="1"/>
    </xf>
    <xf numFmtId="1" fontId="62" fillId="0" borderId="64" xfId="6" applyNumberFormat="1" applyFont="1" applyFill="1" applyBorder="1" applyAlignment="1" applyProtection="1">
      <alignment horizontal="center" vertical="center"/>
      <protection locked="0" hidden="1"/>
    </xf>
    <xf numFmtId="165" fontId="62" fillId="15" borderId="64" xfId="6" applyNumberFormat="1" applyFont="1" applyFill="1" applyBorder="1" applyAlignment="1" applyProtection="1">
      <alignment horizontal="center" vertical="center"/>
      <protection hidden="1"/>
    </xf>
    <xf numFmtId="170" fontId="62" fillId="15" borderId="64" xfId="6" applyNumberFormat="1" applyFont="1" applyFill="1" applyBorder="1" applyAlignment="1" applyProtection="1">
      <alignment horizontal="center" vertical="center"/>
      <protection hidden="1"/>
    </xf>
    <xf numFmtId="170" fontId="62" fillId="0" borderId="64" xfId="6" applyNumberFormat="1" applyFont="1" applyFill="1" applyBorder="1" applyAlignment="1" applyProtection="1">
      <alignment horizontal="center" vertical="center"/>
      <protection locked="0" hidden="1"/>
    </xf>
    <xf numFmtId="2" fontId="74" fillId="15" borderId="64" xfId="6" applyNumberFormat="1" applyFont="1" applyFill="1" applyBorder="1" applyAlignment="1" applyProtection="1">
      <alignment horizontal="center" vertical="center"/>
      <protection hidden="1"/>
    </xf>
    <xf numFmtId="2" fontId="74" fillId="15" borderId="76" xfId="6" applyNumberFormat="1" applyFont="1" applyFill="1" applyBorder="1" applyAlignment="1" applyProtection="1">
      <alignment horizontal="center" vertical="center"/>
      <protection hidden="1"/>
    </xf>
    <xf numFmtId="0" fontId="66" fillId="15" borderId="76" xfId="0" applyFont="1" applyFill="1" applyBorder="1" applyAlignment="1" applyProtection="1">
      <alignment horizontal="left" vertical="center"/>
      <protection hidden="1"/>
    </xf>
    <xf numFmtId="0" fontId="73" fillId="16" borderId="0" xfId="0" applyFont="1" applyFill="1" applyBorder="1" applyAlignment="1" applyProtection="1">
      <alignment horizontal="center"/>
      <protection hidden="1"/>
    </xf>
    <xf numFmtId="1" fontId="62" fillId="0" borderId="64" xfId="6" quotePrefix="1" applyNumberFormat="1" applyFont="1" applyFill="1" applyBorder="1" applyAlignment="1" applyProtection="1">
      <alignment horizontal="center" vertical="center" wrapText="1"/>
      <protection locked="0" hidden="1"/>
    </xf>
    <xf numFmtId="170" fontId="66" fillId="0" borderId="64" xfId="6" applyNumberFormat="1" applyFont="1" applyFill="1" applyBorder="1" applyAlignment="1" applyProtection="1">
      <alignment horizontal="center" vertical="center"/>
      <protection locked="0" hidden="1"/>
    </xf>
    <xf numFmtId="2" fontId="66" fillId="15" borderId="64" xfId="6" applyNumberFormat="1" applyFont="1" applyFill="1" applyBorder="1" applyAlignment="1" applyProtection="1">
      <alignment horizontal="center" vertical="center"/>
      <protection hidden="1"/>
    </xf>
    <xf numFmtId="0" fontId="66" fillId="15" borderId="64" xfId="6" applyFont="1" applyFill="1" applyBorder="1" applyAlignment="1" applyProtection="1">
      <alignment horizontal="center" vertical="center"/>
      <protection hidden="1"/>
    </xf>
    <xf numFmtId="0" fontId="66" fillId="15" borderId="64" xfId="0" applyFont="1" applyFill="1" applyBorder="1" applyAlignment="1" applyProtection="1">
      <alignment horizontal="center" vertical="center"/>
      <protection hidden="1"/>
    </xf>
    <xf numFmtId="170" fontId="66" fillId="0" borderId="64" xfId="0" applyNumberFormat="1" applyFont="1" applyFill="1" applyBorder="1" applyAlignment="1" applyProtection="1">
      <alignment horizontal="center" vertical="center"/>
      <protection locked="0" hidden="1"/>
    </xf>
    <xf numFmtId="170" fontId="66" fillId="0" borderId="64" xfId="0" quotePrefix="1" applyNumberFormat="1" applyFont="1" applyFill="1" applyBorder="1" applyAlignment="1" applyProtection="1">
      <alignment horizontal="center" vertical="center" wrapText="1"/>
      <protection locked="0" hidden="1"/>
    </xf>
    <xf numFmtId="170" fontId="66" fillId="0" borderId="64" xfId="0" applyNumberFormat="1" applyFont="1" applyFill="1" applyBorder="1" applyAlignment="1" applyProtection="1">
      <alignment horizontal="center" vertical="center" wrapText="1"/>
      <protection locked="0" hidden="1"/>
    </xf>
    <xf numFmtId="170" fontId="66" fillId="15" borderId="64" xfId="6" applyNumberFormat="1" applyFont="1" applyFill="1" applyBorder="1" applyAlignment="1" applyProtection="1">
      <alignment horizontal="center" vertical="center"/>
      <protection hidden="1"/>
    </xf>
    <xf numFmtId="0" fontId="62" fillId="16" borderId="0" xfId="6" applyFont="1" applyFill="1" applyBorder="1" applyAlignment="1" applyProtection="1">
      <alignment vertical="center"/>
      <protection hidden="1"/>
    </xf>
    <xf numFmtId="2" fontId="66" fillId="16" borderId="0" xfId="6" applyNumberFormat="1" applyFont="1" applyFill="1" applyBorder="1" applyAlignment="1" applyProtection="1">
      <alignment horizontal="center"/>
      <protection hidden="1"/>
    </xf>
    <xf numFmtId="0" fontId="47" fillId="16" borderId="0" xfId="2" applyFont="1" applyFill="1" applyBorder="1" applyAlignment="1" applyProtection="1">
      <alignment horizontal="center" vertical="center"/>
      <protection hidden="1"/>
    </xf>
    <xf numFmtId="0" fontId="66" fillId="16" borderId="0" xfId="6" applyFont="1" applyFill="1" applyBorder="1" applyAlignment="1" applyProtection="1">
      <alignment horizontal="center" vertical="center"/>
      <protection hidden="1"/>
    </xf>
    <xf numFmtId="0" fontId="62" fillId="16" borderId="0" xfId="6" applyFont="1" applyFill="1" applyBorder="1" applyAlignment="1" applyProtection="1">
      <alignment horizontal="left" vertical="center" wrapText="1"/>
      <protection hidden="1"/>
    </xf>
    <xf numFmtId="0" fontId="66" fillId="16" borderId="0" xfId="0" applyFont="1" applyFill="1" applyBorder="1" applyAlignment="1" applyProtection="1">
      <protection hidden="1"/>
    </xf>
    <xf numFmtId="169" fontId="62" fillId="16" borderId="0" xfId="6" applyNumberFormat="1" applyFont="1" applyFill="1" applyBorder="1" applyAlignment="1" applyProtection="1">
      <alignment horizontal="left" vertical="center"/>
      <protection hidden="1"/>
    </xf>
    <xf numFmtId="0" fontId="49" fillId="16" borderId="0" xfId="3" applyFont="1" applyFill="1" applyBorder="1" applyAlignment="1" applyProtection="1">
      <alignment horizontal="center"/>
      <protection hidden="1"/>
    </xf>
    <xf numFmtId="0" fontId="66" fillId="23" borderId="64" xfId="6" applyFont="1" applyFill="1" applyBorder="1" applyAlignment="1" applyProtection="1">
      <alignment horizontal="left" vertical="center"/>
      <protection hidden="1"/>
    </xf>
    <xf numFmtId="0" fontId="66" fillId="23" borderId="64" xfId="0" applyFont="1" applyFill="1" applyBorder="1" applyAlignment="1" applyProtection="1">
      <alignment horizontal="left" vertical="center"/>
      <protection hidden="1"/>
    </xf>
    <xf numFmtId="0" fontId="66" fillId="23" borderId="66" xfId="6" applyFont="1" applyFill="1" applyBorder="1" applyAlignment="1" applyProtection="1">
      <alignment horizontal="center" vertical="center"/>
      <protection hidden="1"/>
    </xf>
    <xf numFmtId="0" fontId="66" fillId="23" borderId="70" xfId="6" applyFont="1" applyFill="1" applyBorder="1" applyAlignment="1" applyProtection="1">
      <alignment horizontal="center" vertical="center"/>
      <protection hidden="1"/>
    </xf>
    <xf numFmtId="0" fontId="62" fillId="15" borderId="64" xfId="6" applyFont="1" applyFill="1" applyBorder="1" applyAlignment="1" applyProtection="1">
      <alignment horizontal="left" vertical="center" wrapText="1"/>
      <protection hidden="1"/>
    </xf>
    <xf numFmtId="2" fontId="74" fillId="15" borderId="64" xfId="6" applyNumberFormat="1" applyFont="1" applyFill="1" applyBorder="1" applyAlignment="1" applyProtection="1">
      <alignment horizontal="center" vertical="center" wrapText="1"/>
      <protection hidden="1"/>
    </xf>
    <xf numFmtId="0" fontId="62" fillId="15" borderId="64" xfId="6" applyFont="1" applyFill="1" applyBorder="1" applyAlignment="1" applyProtection="1">
      <alignment horizontal="left" vertical="center"/>
      <protection hidden="1"/>
    </xf>
    <xf numFmtId="0" fontId="66" fillId="23" borderId="69" xfId="0" applyFont="1" applyFill="1" applyBorder="1" applyAlignment="1" applyProtection="1">
      <alignment horizontal="left" vertical="center" wrapText="1"/>
      <protection hidden="1"/>
    </xf>
    <xf numFmtId="0" fontId="66" fillId="23" borderId="77" xfId="0" applyFont="1" applyFill="1" applyBorder="1" applyAlignment="1" applyProtection="1">
      <alignment horizontal="left" vertical="center" wrapText="1"/>
      <protection hidden="1"/>
    </xf>
    <xf numFmtId="2" fontId="74" fillId="23" borderId="64" xfId="6" applyNumberFormat="1" applyFont="1" applyFill="1" applyBorder="1" applyAlignment="1" applyProtection="1">
      <alignment horizontal="center" vertical="center" wrapText="1"/>
      <protection hidden="1"/>
    </xf>
    <xf numFmtId="0" fontId="62" fillId="23" borderId="64" xfId="6" applyFont="1" applyFill="1" applyBorder="1" applyAlignment="1" applyProtection="1">
      <alignment horizontal="left" vertical="center"/>
      <protection hidden="1"/>
    </xf>
    <xf numFmtId="0" fontId="62" fillId="15" borderId="64" xfId="6" applyFont="1" applyFill="1" applyBorder="1" applyAlignment="1" applyProtection="1">
      <alignment vertical="center"/>
      <protection hidden="1"/>
    </xf>
    <xf numFmtId="0" fontId="66" fillId="23" borderId="64" xfId="6" applyFont="1" applyFill="1" applyBorder="1" applyAlignment="1" applyProtection="1">
      <alignment horizontal="center" vertical="center"/>
      <protection hidden="1"/>
    </xf>
    <xf numFmtId="0" fontId="62" fillId="15" borderId="64" xfId="0" applyFont="1" applyFill="1" applyBorder="1" applyAlignment="1" applyProtection="1">
      <alignment vertical="center"/>
      <protection hidden="1"/>
    </xf>
    <xf numFmtId="2" fontId="62" fillId="23" borderId="64" xfId="6" applyNumberFormat="1" applyFont="1" applyFill="1" applyBorder="1" applyAlignment="1" applyProtection="1">
      <alignment horizontal="center" vertical="center"/>
      <protection hidden="1"/>
    </xf>
    <xf numFmtId="0" fontId="62" fillId="16" borderId="0" xfId="0" applyFont="1" applyFill="1" applyBorder="1" applyAlignment="1" applyProtection="1">
      <alignment vertical="center"/>
      <protection hidden="1"/>
    </xf>
    <xf numFmtId="0" fontId="73" fillId="16" borderId="0" xfId="6" applyFont="1" applyFill="1" applyBorder="1" applyAlignment="1" applyProtection="1">
      <alignment horizontal="center" vertical="center"/>
      <protection hidden="1"/>
    </xf>
    <xf numFmtId="2" fontId="73" fillId="15" borderId="64" xfId="6" applyNumberFormat="1" applyFont="1" applyFill="1" applyBorder="1" applyAlignment="1" applyProtection="1">
      <alignment horizontal="center" vertical="center"/>
      <protection hidden="1"/>
    </xf>
    <xf numFmtId="0" fontId="66" fillId="16" borderId="0" xfId="0" applyFont="1" applyFill="1" applyBorder="1" applyAlignment="1" applyProtection="1">
      <alignment horizontal="left" vertical="center"/>
      <protection hidden="1"/>
    </xf>
    <xf numFmtId="0" fontId="62" fillId="16" borderId="64" xfId="6" applyFont="1" applyFill="1" applyBorder="1" applyAlignment="1" applyProtection="1">
      <alignment horizontal="center" vertical="center" wrapText="1"/>
      <protection locked="0" hidden="1"/>
    </xf>
    <xf numFmtId="0" fontId="62" fillId="16" borderId="0" xfId="6" applyFont="1" applyFill="1" applyBorder="1" applyAlignment="1" applyProtection="1">
      <alignment horizontal="center" vertical="center" wrapText="1"/>
      <protection hidden="1"/>
    </xf>
    <xf numFmtId="1" fontId="66" fillId="15" borderId="64" xfId="6" applyNumberFormat="1" applyFont="1" applyFill="1" applyBorder="1" applyAlignment="1" applyProtection="1">
      <alignment horizontal="left" vertical="center"/>
      <protection hidden="1"/>
    </xf>
    <xf numFmtId="170" fontId="66" fillId="16" borderId="64" xfId="6" applyNumberFormat="1" applyFont="1" applyFill="1" applyBorder="1" applyAlignment="1" applyProtection="1">
      <alignment horizontal="center" vertical="center"/>
      <protection locked="0" hidden="1"/>
    </xf>
    <xf numFmtId="170" fontId="62" fillId="0" borderId="64" xfId="0" applyNumberFormat="1" applyFont="1" applyFill="1" applyBorder="1" applyAlignment="1" applyProtection="1">
      <alignment horizontal="center" vertical="center"/>
      <protection locked="0" hidden="1"/>
    </xf>
    <xf numFmtId="0" fontId="66" fillId="0" borderId="64" xfId="6" applyFont="1" applyBorder="1" applyAlignment="1" applyProtection="1">
      <alignment horizontal="left" vertical="center"/>
      <protection hidden="1"/>
    </xf>
    <xf numFmtId="170" fontId="62" fillId="0" borderId="64" xfId="0" quotePrefix="1" applyNumberFormat="1" applyFont="1" applyFill="1" applyBorder="1" applyAlignment="1" applyProtection="1">
      <alignment horizontal="center" vertical="center" wrapText="1"/>
      <protection locked="0" hidden="1"/>
    </xf>
    <xf numFmtId="170" fontId="62" fillId="0" borderId="64" xfId="0" applyNumberFormat="1" applyFont="1" applyFill="1" applyBorder="1" applyAlignment="1" applyProtection="1">
      <alignment horizontal="center" vertical="center" wrapText="1"/>
      <protection locked="0" hidden="1"/>
    </xf>
    <xf numFmtId="0" fontId="66" fillId="16" borderId="0" xfId="6" applyFont="1" applyFill="1" applyBorder="1" applyProtection="1">
      <protection hidden="1"/>
    </xf>
    <xf numFmtId="0" fontId="66" fillId="16" borderId="0" xfId="6" applyFont="1" applyFill="1" applyBorder="1" applyAlignment="1" applyProtection="1">
      <alignment horizontal="center"/>
      <protection hidden="1"/>
    </xf>
    <xf numFmtId="0" fontId="118" fillId="16" borderId="0" xfId="3" applyFont="1" applyFill="1" applyBorder="1" applyAlignment="1" applyProtection="1">
      <alignment horizontal="center"/>
      <protection hidden="1"/>
    </xf>
    <xf numFmtId="2" fontId="62" fillId="15" borderId="64" xfId="6" applyNumberFormat="1" applyFont="1" applyFill="1" applyBorder="1" applyAlignment="1" applyProtection="1">
      <alignment horizontal="left" vertical="center"/>
      <protection hidden="1"/>
    </xf>
    <xf numFmtId="0" fontId="73" fillId="15" borderId="64" xfId="6" applyFont="1" applyFill="1" applyBorder="1" applyAlignment="1" applyProtection="1">
      <alignment horizontal="left" vertical="center"/>
      <protection hidden="1"/>
    </xf>
    <xf numFmtId="0" fontId="66" fillId="23" borderId="0" xfId="6" applyFont="1" applyFill="1" applyAlignment="1" applyProtection="1">
      <alignment horizontal="center" vertical="center"/>
      <protection hidden="1"/>
    </xf>
    <xf numFmtId="0" fontId="66" fillId="23" borderId="67" xfId="6" applyFont="1" applyFill="1" applyBorder="1" applyAlignment="1" applyProtection="1">
      <alignment horizontal="center" vertical="center"/>
      <protection hidden="1"/>
    </xf>
    <xf numFmtId="2" fontId="62" fillId="23" borderId="70" xfId="6" applyNumberFormat="1" applyFont="1" applyFill="1" applyBorder="1" applyAlignment="1" applyProtection="1">
      <alignment horizontal="center" vertical="center"/>
      <protection hidden="1"/>
    </xf>
    <xf numFmtId="2" fontId="62" fillId="23" borderId="67" xfId="6" applyNumberFormat="1" applyFont="1" applyFill="1" applyBorder="1" applyAlignment="1" applyProtection="1">
      <alignment horizontal="center" vertical="center"/>
      <protection hidden="1"/>
    </xf>
    <xf numFmtId="0" fontId="62" fillId="23" borderId="70" xfId="0" applyFont="1" applyFill="1" applyBorder="1" applyAlignment="1" applyProtection="1">
      <alignment vertical="center"/>
      <protection hidden="1"/>
    </xf>
    <xf numFmtId="0" fontId="66" fillId="16" borderId="0" xfId="6" applyFont="1" applyFill="1" applyProtection="1">
      <protection hidden="1"/>
    </xf>
    <xf numFmtId="0" fontId="66" fillId="16" borderId="0" xfId="6" applyFont="1" applyFill="1" applyAlignment="1" applyProtection="1">
      <alignment horizontal="center"/>
      <protection hidden="1"/>
    </xf>
    <xf numFmtId="0" fontId="66" fillId="16" borderId="0" xfId="6" applyFont="1" applyFill="1" applyAlignment="1" applyProtection="1">
      <alignment horizontal="center" vertical="center"/>
      <protection hidden="1"/>
    </xf>
    <xf numFmtId="0" fontId="73" fillId="16" borderId="69" xfId="6" applyFont="1" applyFill="1" applyBorder="1" applyAlignment="1" applyProtection="1">
      <alignment horizontal="center" vertical="center"/>
      <protection hidden="1"/>
    </xf>
    <xf numFmtId="0" fontId="73" fillId="16" borderId="65" xfId="6" applyFont="1" applyFill="1" applyBorder="1" applyAlignment="1" applyProtection="1">
      <alignment horizontal="center" vertical="center"/>
      <protection hidden="1"/>
    </xf>
    <xf numFmtId="2" fontId="74" fillId="15" borderId="68" xfId="6" applyNumberFormat="1" applyFont="1" applyFill="1" applyBorder="1" applyAlignment="1" applyProtection="1">
      <alignment horizontal="center" vertical="center"/>
      <protection hidden="1"/>
    </xf>
    <xf numFmtId="0" fontId="62" fillId="15" borderId="68" xfId="0" applyFont="1" applyFill="1" applyBorder="1" applyAlignment="1" applyProtection="1">
      <alignment vertical="center"/>
      <protection hidden="1"/>
    </xf>
    <xf numFmtId="0" fontId="66" fillId="0" borderId="64" xfId="0" applyFont="1" applyBorder="1" applyAlignment="1" applyProtection="1">
      <alignment horizontal="center" vertical="center"/>
      <protection hidden="1"/>
    </xf>
    <xf numFmtId="0" fontId="66" fillId="0" borderId="0" xfId="0" applyFont="1" applyProtection="1">
      <protection hidden="1"/>
    </xf>
    <xf numFmtId="0" fontId="66" fillId="0" borderId="64" xfId="0" applyFont="1" applyBorder="1" applyProtection="1">
      <protection hidden="1"/>
    </xf>
    <xf numFmtId="0" fontId="66" fillId="15" borderId="64" xfId="0" applyFont="1" applyFill="1" applyBorder="1" applyAlignment="1" applyProtection="1">
      <alignment vertical="center"/>
      <protection hidden="1"/>
    </xf>
    <xf numFmtId="0" fontId="66" fillId="16" borderId="0" xfId="0" applyFont="1" applyFill="1" applyBorder="1" applyAlignment="1" applyProtection="1">
      <alignment vertical="top" wrapText="1"/>
      <protection hidden="1"/>
    </xf>
    <xf numFmtId="0" fontId="53" fillId="16" borderId="0" xfId="0" applyFont="1" applyFill="1" applyBorder="1" applyAlignment="1" applyProtection="1">
      <alignment horizontal="center" wrapText="1"/>
      <protection hidden="1"/>
    </xf>
    <xf numFmtId="0" fontId="79" fillId="16" borderId="0" xfId="6" applyFont="1" applyFill="1" applyProtection="1">
      <protection hidden="1"/>
    </xf>
    <xf numFmtId="0" fontId="61" fillId="16" borderId="6" xfId="7" applyFont="1" applyFill="1" applyBorder="1" applyAlignment="1" applyProtection="1">
      <alignment vertical="top" wrapText="1"/>
      <protection hidden="1"/>
    </xf>
    <xf numFmtId="0" fontId="53" fillId="16" borderId="0" xfId="0" applyFont="1" applyFill="1" applyBorder="1" applyAlignment="1" applyProtection="1">
      <protection hidden="1"/>
    </xf>
    <xf numFmtId="0" fontId="0" fillId="16" borderId="0" xfId="0" applyFill="1"/>
    <xf numFmtId="0" fontId="66" fillId="16" borderId="0" xfId="0" applyFont="1" applyFill="1" applyAlignment="1" applyProtection="1">
      <alignment horizontal="center"/>
      <protection hidden="1"/>
    </xf>
    <xf numFmtId="0" fontId="84" fillId="16" borderId="0" xfId="0" applyFont="1" applyFill="1" applyAlignment="1" applyProtection="1">
      <alignment horizontal="center" vertical="top"/>
      <protection hidden="1"/>
    </xf>
    <xf numFmtId="0" fontId="0" fillId="16" borderId="0" xfId="0" applyFill="1" applyBorder="1" applyAlignment="1" applyProtection="1">
      <alignment horizontal="center"/>
      <protection hidden="1"/>
    </xf>
    <xf numFmtId="0" fontId="5" fillId="16" borderId="0" xfId="0" applyFont="1" applyFill="1"/>
    <xf numFmtId="0" fontId="66" fillId="16" borderId="0" xfId="0" applyFont="1" applyFill="1" applyAlignment="1" applyProtection="1">
      <alignment horizontal="left" vertical="top"/>
      <protection hidden="1"/>
    </xf>
    <xf numFmtId="0" fontId="66" fillId="16" borderId="0" xfId="0" applyFont="1" applyFill="1" applyAlignment="1" applyProtection="1">
      <protection hidden="1"/>
    </xf>
    <xf numFmtId="0" fontId="66" fillId="16" borderId="0" xfId="0" applyFont="1" applyFill="1" applyAlignment="1" applyProtection="1">
      <alignment horizontal="left"/>
      <protection hidden="1"/>
    </xf>
    <xf numFmtId="0" fontId="0" fillId="16" borderId="0" xfId="0" applyFill="1" applyBorder="1" applyAlignment="1" applyProtection="1">
      <alignment vertical="top"/>
      <protection hidden="1"/>
    </xf>
    <xf numFmtId="165" fontId="66" fillId="15" borderId="64" xfId="6" applyNumberFormat="1" applyFont="1" applyFill="1" applyBorder="1" applyAlignment="1" applyProtection="1">
      <alignment horizontal="center" vertical="center"/>
      <protection hidden="1"/>
    </xf>
    <xf numFmtId="4" fontId="66" fillId="15" borderId="64" xfId="0" applyNumberFormat="1" applyFont="1" applyFill="1" applyBorder="1" applyAlignment="1" applyProtection="1">
      <alignment horizontal="center" vertical="center" wrapText="1"/>
      <protection hidden="1"/>
    </xf>
    <xf numFmtId="2" fontId="66" fillId="16" borderId="64" xfId="6" applyNumberFormat="1" applyFont="1" applyFill="1" applyBorder="1" applyAlignment="1" applyProtection="1">
      <alignment horizontal="center" vertical="center"/>
      <protection hidden="1"/>
    </xf>
    <xf numFmtId="0" fontId="2" fillId="16" borderId="0" xfId="0" applyFont="1" applyFill="1" applyAlignment="1" applyProtection="1">
      <alignment horizontal="left" vertical="top" wrapText="1"/>
      <protection hidden="1"/>
    </xf>
    <xf numFmtId="0" fontId="79" fillId="16" borderId="0" xfId="0" applyFont="1" applyFill="1" applyBorder="1" applyAlignment="1" applyProtection="1">
      <alignment horizontal="center" wrapText="1"/>
      <protection hidden="1"/>
    </xf>
    <xf numFmtId="0" fontId="53" fillId="16" borderId="0" xfId="0" applyFont="1" applyFill="1" applyBorder="1" applyAlignment="1" applyProtection="1">
      <alignment horizontal="center" wrapText="1"/>
      <protection hidden="1"/>
    </xf>
    <xf numFmtId="0" fontId="14" fillId="0" borderId="0" xfId="0" applyFont="1" applyAlignment="1" applyProtection="1">
      <alignment horizontal="center" vertical="center"/>
      <protection hidden="1"/>
    </xf>
    <xf numFmtId="0" fontId="66" fillId="0" borderId="0" xfId="0" applyFont="1" applyBorder="1" applyAlignment="1" applyProtection="1">
      <alignment horizontal="left" vertical="top" wrapText="1"/>
      <protection hidden="1"/>
    </xf>
    <xf numFmtId="0" fontId="66" fillId="0" borderId="0" xfId="0" applyFont="1" applyBorder="1" applyAlignment="1" applyProtection="1">
      <alignment vertical="top" wrapText="1"/>
      <protection hidden="1"/>
    </xf>
    <xf numFmtId="0" fontId="53" fillId="17" borderId="21" xfId="6" applyFont="1" applyFill="1" applyBorder="1" applyAlignment="1" applyProtection="1">
      <alignment horizontal="center" vertical="center"/>
      <protection hidden="1"/>
    </xf>
    <xf numFmtId="0" fontId="53" fillId="17" borderId="2" xfId="6" applyFont="1" applyFill="1" applyBorder="1" applyAlignment="1" applyProtection="1">
      <alignment horizontal="center" vertical="center"/>
      <protection hidden="1"/>
    </xf>
    <xf numFmtId="0" fontId="53" fillId="17" borderId="53" xfId="6" applyFont="1" applyFill="1" applyBorder="1" applyAlignment="1" applyProtection="1">
      <alignment horizontal="center" vertical="center"/>
      <protection hidden="1"/>
    </xf>
    <xf numFmtId="0" fontId="53" fillId="17" borderId="12" xfId="6" applyFont="1" applyFill="1" applyBorder="1" applyAlignment="1" applyProtection="1">
      <alignment horizontal="center" vertical="center"/>
      <protection hidden="1"/>
    </xf>
    <xf numFmtId="0" fontId="61" fillId="17" borderId="23" xfId="6" applyFont="1" applyFill="1" applyBorder="1" applyAlignment="1" applyProtection="1">
      <alignment horizontal="center" vertical="center" wrapText="1"/>
      <protection hidden="1"/>
    </xf>
    <xf numFmtId="0" fontId="61" fillId="17" borderId="18" xfId="6" applyFont="1" applyFill="1" applyBorder="1" applyAlignment="1" applyProtection="1">
      <alignment horizontal="center" vertical="center" wrapText="1"/>
      <protection hidden="1"/>
    </xf>
    <xf numFmtId="0" fontId="56" fillId="17" borderId="23" xfId="6" applyFont="1" applyFill="1" applyBorder="1" applyAlignment="1" applyProtection="1">
      <alignment horizontal="left" vertical="center" wrapText="1"/>
      <protection hidden="1"/>
    </xf>
    <xf numFmtId="0" fontId="56" fillId="17" borderId="18" xfId="6" applyFont="1" applyFill="1" applyBorder="1" applyAlignment="1" applyProtection="1">
      <alignment horizontal="left" vertical="center" wrapText="1"/>
      <protection hidden="1"/>
    </xf>
    <xf numFmtId="0" fontId="51" fillId="17" borderId="18" xfId="0" applyFont="1" applyFill="1" applyBorder="1" applyAlignment="1" applyProtection="1">
      <protection hidden="1"/>
    </xf>
    <xf numFmtId="0" fontId="90" fillId="17" borderId="21" xfId="0" applyFont="1" applyFill="1" applyBorder="1" applyAlignment="1" applyProtection="1">
      <alignment wrapText="1"/>
      <protection hidden="1"/>
    </xf>
    <xf numFmtId="0" fontId="51" fillId="17" borderId="2" xfId="0" applyFont="1" applyFill="1" applyBorder="1" applyAlignment="1" applyProtection="1">
      <alignment wrapText="1"/>
      <protection hidden="1"/>
    </xf>
    <xf numFmtId="0" fontId="51" fillId="17" borderId="9" xfId="0" applyFont="1" applyFill="1" applyBorder="1" applyAlignment="1" applyProtection="1">
      <alignment wrapText="1"/>
      <protection hidden="1"/>
    </xf>
    <xf numFmtId="0" fontId="59" fillId="17" borderId="35" xfId="6" applyFont="1" applyFill="1" applyBorder="1" applyAlignment="1" applyProtection="1">
      <alignment horizontal="center" vertical="center"/>
      <protection hidden="1"/>
    </xf>
    <xf numFmtId="0" fontId="59" fillId="17" borderId="4" xfId="6" applyFont="1" applyFill="1" applyBorder="1" applyAlignment="1" applyProtection="1">
      <alignment horizontal="center" vertical="center"/>
      <protection hidden="1"/>
    </xf>
    <xf numFmtId="0" fontId="59" fillId="17" borderId="14" xfId="6" applyFont="1" applyFill="1" applyBorder="1" applyAlignment="1" applyProtection="1">
      <alignment horizontal="center" vertical="center"/>
      <protection hidden="1"/>
    </xf>
    <xf numFmtId="0" fontId="89" fillId="17" borderId="1" xfId="3" applyFont="1" applyFill="1" applyBorder="1" applyAlignment="1" applyProtection="1">
      <alignment horizontal="center"/>
      <protection hidden="1"/>
    </xf>
    <xf numFmtId="0" fontId="89" fillId="17" borderId="0" xfId="3" applyFont="1" applyFill="1" applyBorder="1" applyAlignment="1" applyProtection="1">
      <alignment horizontal="center"/>
      <protection hidden="1"/>
    </xf>
    <xf numFmtId="0" fontId="89" fillId="17" borderId="8" xfId="3" applyFont="1" applyFill="1" applyBorder="1" applyAlignment="1" applyProtection="1">
      <alignment horizontal="center"/>
      <protection hidden="1"/>
    </xf>
    <xf numFmtId="0" fontId="80" fillId="17" borderId="11" xfId="3" applyFont="1" applyFill="1" applyBorder="1" applyAlignment="1" applyProtection="1">
      <alignment horizontal="center"/>
      <protection hidden="1"/>
    </xf>
    <xf numFmtId="0" fontId="80" fillId="17" borderId="15" xfId="3" applyFont="1" applyFill="1" applyBorder="1" applyAlignment="1" applyProtection="1">
      <alignment horizontal="center"/>
      <protection hidden="1"/>
    </xf>
    <xf numFmtId="0" fontId="80" fillId="17" borderId="13" xfId="3" applyFont="1" applyFill="1" applyBorder="1" applyAlignment="1" applyProtection="1">
      <alignment horizontal="center"/>
      <protection hidden="1"/>
    </xf>
    <xf numFmtId="0" fontId="53" fillId="17" borderId="23" xfId="0" applyFont="1" applyFill="1" applyBorder="1" applyAlignment="1" applyProtection="1">
      <alignment horizontal="center"/>
      <protection hidden="1"/>
    </xf>
    <xf numFmtId="0" fontId="53" fillId="17" borderId="16" xfId="0" applyFont="1" applyFill="1" applyBorder="1" applyAlignment="1" applyProtection="1">
      <alignment horizontal="center"/>
      <protection hidden="1"/>
    </xf>
    <xf numFmtId="0" fontId="53" fillId="17" borderId="10" xfId="0" applyFont="1" applyFill="1" applyBorder="1" applyAlignment="1" applyProtection="1">
      <alignment horizontal="center"/>
      <protection hidden="1"/>
    </xf>
    <xf numFmtId="0" fontId="79" fillId="17" borderId="51" xfId="0" applyFont="1" applyFill="1" applyBorder="1" applyAlignment="1" applyProtection="1">
      <alignment vertical="center"/>
      <protection hidden="1"/>
    </xf>
    <xf numFmtId="0" fontId="79" fillId="17" borderId="52" xfId="0" applyFont="1" applyFill="1" applyBorder="1" applyAlignment="1" applyProtection="1">
      <alignment vertical="center"/>
      <protection hidden="1"/>
    </xf>
    <xf numFmtId="0" fontId="56" fillId="17" borderId="53" xfId="0" applyFont="1" applyFill="1" applyBorder="1" applyAlignment="1" applyProtection="1">
      <alignment horizontal="left" vertical="center"/>
      <protection hidden="1"/>
    </xf>
    <xf numFmtId="0" fontId="56" fillId="17" borderId="12" xfId="0" applyFont="1" applyFill="1" applyBorder="1" applyAlignment="1" applyProtection="1">
      <alignment horizontal="left" vertical="center"/>
      <protection hidden="1"/>
    </xf>
    <xf numFmtId="0" fontId="56" fillId="17" borderId="54" xfId="0" applyFont="1" applyFill="1" applyBorder="1" applyAlignment="1" applyProtection="1">
      <alignment horizontal="left" vertical="center" wrapText="1"/>
      <protection hidden="1"/>
    </xf>
    <xf numFmtId="0" fontId="56" fillId="17" borderId="55" xfId="0" applyFont="1" applyFill="1" applyBorder="1" applyAlignment="1" applyProtection="1">
      <alignment horizontal="left" vertical="center" wrapText="1"/>
      <protection hidden="1"/>
    </xf>
    <xf numFmtId="0" fontId="56" fillId="17" borderId="23" xfId="0" applyFont="1" applyFill="1" applyBorder="1" applyAlignment="1" applyProtection="1">
      <alignment horizontal="left" vertical="center"/>
      <protection hidden="1"/>
    </xf>
    <xf numFmtId="0" fontId="56" fillId="17" borderId="18" xfId="0" applyFont="1" applyFill="1" applyBorder="1" applyAlignment="1" applyProtection="1">
      <alignment horizontal="left" vertical="center"/>
      <protection hidden="1"/>
    </xf>
    <xf numFmtId="0" fontId="61" fillId="17" borderId="42" xfId="6" applyFont="1" applyFill="1" applyBorder="1" applyAlignment="1" applyProtection="1">
      <alignment horizontal="center" vertical="center" wrapText="1"/>
      <protection hidden="1"/>
    </xf>
    <xf numFmtId="0" fontId="61" fillId="17" borderId="41" xfId="6" applyFont="1" applyFill="1" applyBorder="1" applyAlignment="1" applyProtection="1">
      <alignment horizontal="center" vertical="center" wrapText="1"/>
      <protection hidden="1"/>
    </xf>
    <xf numFmtId="0" fontId="61" fillId="17" borderId="49" xfId="6" applyFont="1" applyFill="1" applyBorder="1" applyAlignment="1" applyProtection="1">
      <alignment horizontal="center" vertical="center" wrapText="1"/>
      <protection hidden="1"/>
    </xf>
    <xf numFmtId="0" fontId="61" fillId="17" borderId="39" xfId="6" applyFont="1" applyFill="1" applyBorder="1" applyAlignment="1" applyProtection="1">
      <alignment horizontal="center" vertical="center" wrapText="1"/>
      <protection hidden="1"/>
    </xf>
    <xf numFmtId="0" fontId="53" fillId="17" borderId="42" xfId="6" applyFont="1" applyFill="1" applyBorder="1" applyAlignment="1" applyProtection="1">
      <alignment horizontal="center" vertical="center"/>
      <protection hidden="1"/>
    </xf>
    <xf numFmtId="0" fontId="53" fillId="17" borderId="41" xfId="6" applyFont="1" applyFill="1" applyBorder="1" applyAlignment="1" applyProtection="1">
      <alignment horizontal="center" vertical="center"/>
      <protection hidden="1"/>
    </xf>
    <xf numFmtId="0" fontId="53" fillId="17" borderId="37" xfId="6" applyFont="1" applyFill="1" applyBorder="1" applyAlignment="1" applyProtection="1">
      <alignment horizontal="center" vertical="center"/>
      <protection hidden="1"/>
    </xf>
    <xf numFmtId="0" fontId="56" fillId="17" borderId="23" xfId="0" applyFont="1" applyFill="1" applyBorder="1" applyAlignment="1" applyProtection="1">
      <alignment horizontal="left" vertical="center" wrapText="1"/>
      <protection hidden="1"/>
    </xf>
    <xf numFmtId="0" fontId="56" fillId="17" borderId="18" xfId="0" applyFont="1" applyFill="1" applyBorder="1" applyAlignment="1" applyProtection="1">
      <alignment horizontal="left" vertical="center" wrapText="1"/>
      <protection hidden="1"/>
    </xf>
    <xf numFmtId="0" fontId="56" fillId="17" borderId="24" xfId="6" applyFont="1" applyFill="1" applyBorder="1" applyAlignment="1" applyProtection="1">
      <alignment horizontal="left" vertical="center" wrapText="1"/>
      <protection hidden="1"/>
    </xf>
    <xf numFmtId="0" fontId="56" fillId="17" borderId="25" xfId="6" applyFont="1" applyFill="1" applyBorder="1" applyAlignment="1" applyProtection="1">
      <alignment horizontal="left" vertical="center" wrapText="1"/>
      <protection hidden="1"/>
    </xf>
    <xf numFmtId="0" fontId="56" fillId="17" borderId="21" xfId="0" applyFont="1" applyFill="1" applyBorder="1" applyAlignment="1" applyProtection="1">
      <alignment horizontal="left" vertical="center"/>
      <protection hidden="1"/>
    </xf>
    <xf numFmtId="0" fontId="56" fillId="17" borderId="2" xfId="0" applyFont="1" applyFill="1" applyBorder="1" applyAlignment="1" applyProtection="1">
      <alignment horizontal="left" vertical="center"/>
      <protection hidden="1"/>
    </xf>
    <xf numFmtId="0" fontId="32" fillId="17" borderId="50" xfId="0" applyFont="1" applyFill="1" applyBorder="1" applyAlignment="1" applyProtection="1">
      <alignment horizontal="left" vertical="center" wrapText="1"/>
      <protection hidden="1"/>
    </xf>
    <xf numFmtId="0" fontId="51" fillId="17" borderId="50" xfId="0" applyFont="1" applyFill="1" applyBorder="1" applyAlignment="1" applyProtection="1">
      <alignment horizontal="left" vertical="center"/>
      <protection hidden="1"/>
    </xf>
    <xf numFmtId="0" fontId="51" fillId="17" borderId="44" xfId="0" applyFont="1" applyFill="1" applyBorder="1" applyAlignment="1" applyProtection="1">
      <alignment horizontal="left" vertical="center"/>
      <protection hidden="1"/>
    </xf>
    <xf numFmtId="0" fontId="91" fillId="17" borderId="56" xfId="7" applyFont="1" applyFill="1" applyBorder="1" applyAlignment="1" applyProtection="1">
      <alignment vertical="top" wrapText="1"/>
      <protection hidden="1"/>
    </xf>
    <xf numFmtId="0" fontId="91" fillId="17" borderId="50" xfId="7" applyFont="1" applyFill="1" applyBorder="1" applyAlignment="1" applyProtection="1">
      <alignment vertical="top" wrapText="1"/>
      <protection hidden="1"/>
    </xf>
    <xf numFmtId="0" fontId="91" fillId="17" borderId="44" xfId="7" applyFont="1" applyFill="1" applyBorder="1" applyAlignment="1" applyProtection="1">
      <alignment vertical="top" wrapText="1"/>
      <protection hidden="1"/>
    </xf>
    <xf numFmtId="0" fontId="92" fillId="17" borderId="21" xfId="6" applyFont="1" applyFill="1" applyBorder="1" applyAlignment="1" applyProtection="1">
      <alignment horizontal="center" wrapText="1"/>
      <protection hidden="1"/>
    </xf>
    <xf numFmtId="0" fontId="51" fillId="17" borderId="2" xfId="0" applyFont="1" applyFill="1" applyBorder="1" applyAlignment="1" applyProtection="1">
      <alignment horizontal="center" wrapText="1"/>
      <protection hidden="1"/>
    </xf>
    <xf numFmtId="0" fontId="51" fillId="17" borderId="9" xfId="0" applyFont="1" applyFill="1" applyBorder="1" applyAlignment="1" applyProtection="1">
      <alignment horizontal="center" wrapText="1"/>
      <protection hidden="1"/>
    </xf>
    <xf numFmtId="0" fontId="52" fillId="17" borderId="4" xfId="0" applyFont="1" applyFill="1" applyBorder="1" applyAlignment="1" applyProtection="1">
      <alignment horizontal="center"/>
      <protection hidden="1"/>
    </xf>
    <xf numFmtId="0" fontId="52" fillId="17" borderId="14" xfId="0" applyFont="1" applyFill="1" applyBorder="1" applyAlignment="1" applyProtection="1">
      <alignment horizontal="center"/>
      <protection hidden="1"/>
    </xf>
    <xf numFmtId="0" fontId="53" fillId="17" borderId="21" xfId="6" applyFont="1" applyFill="1" applyBorder="1" applyAlignment="1" applyProtection="1">
      <alignment horizontal="center"/>
      <protection hidden="1"/>
    </xf>
    <xf numFmtId="0" fontId="51" fillId="17" borderId="2" xfId="0" applyFont="1" applyFill="1" applyBorder="1" applyAlignment="1" applyProtection="1">
      <alignment horizontal="center"/>
      <protection hidden="1"/>
    </xf>
    <xf numFmtId="0" fontId="51" fillId="17" borderId="9" xfId="0" applyFont="1" applyFill="1" applyBorder="1" applyAlignment="1" applyProtection="1">
      <alignment horizontal="center"/>
      <protection hidden="1"/>
    </xf>
    <xf numFmtId="0" fontId="79" fillId="17" borderId="21" xfId="0" applyFont="1" applyFill="1" applyBorder="1" applyAlignment="1" applyProtection="1">
      <alignment wrapText="1"/>
      <protection hidden="1"/>
    </xf>
    <xf numFmtId="0" fontId="52" fillId="17" borderId="21" xfId="0" applyFont="1" applyFill="1" applyBorder="1" applyAlignment="1" applyProtection="1">
      <alignment wrapText="1"/>
      <protection hidden="1"/>
    </xf>
    <xf numFmtId="0" fontId="86" fillId="17" borderId="21" xfId="0" applyFont="1" applyFill="1" applyBorder="1" applyAlignment="1" applyProtection="1">
      <alignment horizontal="center" wrapText="1"/>
      <protection hidden="1"/>
    </xf>
    <xf numFmtId="0" fontId="85" fillId="17" borderId="2" xfId="0" applyFont="1" applyFill="1" applyBorder="1" applyAlignment="1" applyProtection="1">
      <alignment horizontal="center" wrapText="1"/>
      <protection hidden="1"/>
    </xf>
    <xf numFmtId="0" fontId="85" fillId="17" borderId="9" xfId="0" applyFont="1" applyFill="1" applyBorder="1" applyAlignment="1" applyProtection="1">
      <alignment horizontal="center" wrapText="1"/>
      <protection hidden="1"/>
    </xf>
    <xf numFmtId="0" fontId="7" fillId="0" borderId="23" xfId="0" applyFont="1" applyBorder="1" applyAlignment="1" applyProtection="1">
      <alignment horizontal="center"/>
      <protection hidden="1"/>
    </xf>
    <xf numFmtId="0" fontId="0" fillId="0" borderId="16" xfId="0" applyBorder="1" applyAlignment="1" applyProtection="1">
      <alignment horizontal="center"/>
      <protection hidden="1"/>
    </xf>
    <xf numFmtId="0" fontId="0" fillId="0" borderId="10" xfId="0" applyBorder="1" applyAlignment="1" applyProtection="1">
      <alignment horizontal="center"/>
      <protection hidden="1"/>
    </xf>
    <xf numFmtId="0" fontId="27" fillId="0" borderId="1" xfId="3" applyFont="1" applyBorder="1" applyAlignment="1" applyProtection="1">
      <alignment horizontal="center"/>
      <protection hidden="1"/>
    </xf>
    <xf numFmtId="0" fontId="27" fillId="0" borderId="0" xfId="3" applyFont="1" applyBorder="1" applyAlignment="1" applyProtection="1">
      <alignment horizontal="center"/>
      <protection hidden="1"/>
    </xf>
    <xf numFmtId="0" fontId="27" fillId="0" borderId="8" xfId="3" applyFont="1" applyBorder="1" applyAlignment="1" applyProtection="1">
      <alignment horizontal="center"/>
      <protection hidden="1"/>
    </xf>
    <xf numFmtId="0" fontId="56" fillId="0" borderId="23" xfId="6" applyFont="1" applyBorder="1" applyAlignment="1" applyProtection="1">
      <alignment horizontal="left" vertical="center" wrapText="1"/>
      <protection hidden="1"/>
    </xf>
    <xf numFmtId="0" fontId="0" fillId="0" borderId="18" xfId="0" applyBorder="1" applyAlignment="1" applyProtection="1">
      <protection hidden="1"/>
    </xf>
    <xf numFmtId="0" fontId="7" fillId="0" borderId="51" xfId="0" applyFont="1" applyBorder="1" applyAlignment="1" applyProtection="1">
      <alignment vertical="center"/>
      <protection hidden="1"/>
    </xf>
    <xf numFmtId="0" fontId="0" fillId="0" borderId="52" xfId="0" applyBorder="1" applyAlignment="1" applyProtection="1">
      <alignment vertical="center"/>
      <protection hidden="1"/>
    </xf>
    <xf numFmtId="0" fontId="59" fillId="0" borderId="35" xfId="6" applyFont="1" applyBorder="1" applyAlignment="1" applyProtection="1">
      <alignment horizontal="center" vertical="center"/>
      <protection hidden="1"/>
    </xf>
    <xf numFmtId="0" fontId="13" fillId="0" borderId="4" xfId="0" applyFont="1" applyBorder="1" applyAlignment="1" applyProtection="1">
      <alignment horizontal="center"/>
      <protection hidden="1"/>
    </xf>
    <xf numFmtId="0" fontId="13" fillId="0" borderId="14" xfId="0" applyFont="1" applyBorder="1" applyAlignment="1" applyProtection="1">
      <alignment horizontal="center"/>
      <protection hidden="1"/>
    </xf>
    <xf numFmtId="0" fontId="56" fillId="0" borderId="18" xfId="6" applyFont="1" applyBorder="1" applyAlignment="1" applyProtection="1">
      <alignment horizontal="left" vertical="center" wrapText="1"/>
      <protection hidden="1"/>
    </xf>
    <xf numFmtId="0" fontId="94" fillId="0" borderId="11" xfId="7" applyFont="1" applyFill="1" applyBorder="1" applyAlignment="1" applyProtection="1">
      <alignment vertical="top" wrapText="1"/>
      <protection hidden="1"/>
    </xf>
    <xf numFmtId="0" fontId="26" fillId="0" borderId="15" xfId="0" applyFont="1" applyBorder="1" applyAlignment="1" applyProtection="1">
      <alignment vertical="top"/>
      <protection hidden="1"/>
    </xf>
    <xf numFmtId="0" fontId="26" fillId="0" borderId="13" xfId="0" applyFont="1" applyBorder="1" applyAlignment="1" applyProtection="1">
      <alignment vertical="top"/>
      <protection hidden="1"/>
    </xf>
    <xf numFmtId="0" fontId="7" fillId="0" borderId="21" xfId="6" applyFont="1" applyBorder="1" applyAlignment="1" applyProtection="1">
      <alignment horizontal="center"/>
      <protection hidden="1"/>
    </xf>
    <xf numFmtId="0" fontId="0" fillId="0" borderId="2" xfId="0" applyBorder="1" applyAlignment="1" applyProtection="1">
      <alignment horizontal="center"/>
      <protection hidden="1"/>
    </xf>
    <xf numFmtId="0" fontId="0" fillId="0" borderId="9" xfId="0" applyBorder="1" applyAlignment="1" applyProtection="1">
      <alignment horizontal="center"/>
      <protection hidden="1"/>
    </xf>
    <xf numFmtId="0" fontId="7" fillId="0" borderId="21" xfId="0" applyFont="1" applyBorder="1" applyAlignment="1" applyProtection="1">
      <alignment wrapText="1"/>
      <protection hidden="1"/>
    </xf>
    <xf numFmtId="0" fontId="0" fillId="0" borderId="21" xfId="0" applyBorder="1" applyAlignment="1" applyProtection="1">
      <alignment wrapText="1"/>
      <protection hidden="1"/>
    </xf>
    <xf numFmtId="0" fontId="24" fillId="0" borderId="21" xfId="0" applyFont="1" applyBorder="1" applyAlignment="1" applyProtection="1">
      <alignment horizontal="center" wrapText="1"/>
      <protection hidden="1"/>
    </xf>
    <xf numFmtId="0" fontId="25" fillId="0" borderId="2" xfId="0" applyFont="1" applyBorder="1" applyAlignment="1" applyProtection="1">
      <alignment horizontal="center" wrapText="1"/>
      <protection hidden="1"/>
    </xf>
    <xf numFmtId="0" fontId="25" fillId="0" borderId="9" xfId="0" applyFont="1" applyBorder="1" applyAlignment="1" applyProtection="1">
      <alignment horizontal="center" wrapText="1"/>
      <protection hidden="1"/>
    </xf>
    <xf numFmtId="0" fontId="68" fillId="0" borderId="11" xfId="3" applyFont="1" applyBorder="1" applyAlignment="1" applyProtection="1">
      <alignment horizontal="center"/>
      <protection hidden="1"/>
    </xf>
    <xf numFmtId="0" fontId="68" fillId="0" borderId="15" xfId="3" applyFont="1" applyBorder="1" applyAlignment="1" applyProtection="1">
      <alignment horizontal="center"/>
      <protection hidden="1"/>
    </xf>
    <xf numFmtId="0" fontId="68" fillId="0" borderId="13" xfId="3" applyFont="1" applyBorder="1" applyAlignment="1" applyProtection="1">
      <alignment horizontal="center"/>
      <protection hidden="1"/>
    </xf>
    <xf numFmtId="0" fontId="92" fillId="0" borderId="21" xfId="6" applyFont="1" applyBorder="1" applyAlignment="1" applyProtection="1">
      <alignment horizontal="center" wrapText="1"/>
      <protection hidden="1"/>
    </xf>
    <xf numFmtId="0" fontId="5" fillId="0" borderId="2" xfId="0" applyFont="1" applyBorder="1" applyAlignment="1" applyProtection="1">
      <alignment horizontal="center" wrapText="1"/>
      <protection hidden="1"/>
    </xf>
    <xf numFmtId="0" fontId="5" fillId="0" borderId="9" xfId="0" applyFont="1" applyBorder="1" applyAlignment="1" applyProtection="1">
      <alignment horizontal="center" wrapText="1"/>
      <protection hidden="1"/>
    </xf>
    <xf numFmtId="0" fontId="93" fillId="0" borderId="21" xfId="0" applyFont="1" applyBorder="1" applyAlignment="1" applyProtection="1">
      <alignment wrapText="1"/>
      <protection hidden="1"/>
    </xf>
    <xf numFmtId="0" fontId="0" fillId="0" borderId="2" xfId="0" applyBorder="1" applyAlignment="1" applyProtection="1">
      <alignment wrapText="1"/>
      <protection hidden="1"/>
    </xf>
    <xf numFmtId="0" fontId="0" fillId="0" borderId="9" xfId="0" applyBorder="1" applyAlignment="1" applyProtection="1">
      <alignment wrapText="1"/>
      <protection hidden="1"/>
    </xf>
    <xf numFmtId="0" fontId="7" fillId="0" borderId="28" xfId="0" applyFont="1" applyBorder="1" applyAlignment="1" applyProtection="1">
      <alignment horizontal="center"/>
      <protection hidden="1"/>
    </xf>
    <xf numFmtId="0" fontId="27" fillId="0" borderId="27" xfId="3" applyFont="1" applyBorder="1" applyAlignment="1" applyProtection="1">
      <alignment horizontal="center"/>
      <protection hidden="1"/>
    </xf>
    <xf numFmtId="0" fontId="56" fillId="0" borderId="28" xfId="6" applyFont="1" applyBorder="1" applyAlignment="1" applyProtection="1">
      <alignment horizontal="left" vertical="center" wrapText="1"/>
      <protection hidden="1"/>
    </xf>
    <xf numFmtId="0" fontId="7" fillId="0" borderId="3" xfId="0" applyFont="1" applyBorder="1" applyAlignment="1" applyProtection="1">
      <alignment vertical="center"/>
      <protection hidden="1"/>
    </xf>
    <xf numFmtId="0" fontId="0" fillId="0" borderId="48" xfId="0" applyBorder="1" applyAlignment="1" applyProtection="1">
      <alignment vertical="center"/>
      <protection hidden="1"/>
    </xf>
    <xf numFmtId="0" fontId="59" fillId="0" borderId="26" xfId="6" applyFont="1" applyBorder="1" applyAlignment="1" applyProtection="1">
      <alignment horizontal="center" vertical="center"/>
      <protection hidden="1"/>
    </xf>
    <xf numFmtId="0" fontId="94" fillId="0" borderId="57" xfId="7" applyFont="1" applyFill="1" applyBorder="1" applyAlignment="1" applyProtection="1">
      <alignment vertical="top" wrapText="1"/>
      <protection hidden="1"/>
    </xf>
    <xf numFmtId="0" fontId="24" fillId="0" borderId="2" xfId="0" applyFont="1" applyBorder="1" applyAlignment="1" applyProtection="1">
      <alignment horizontal="center" wrapText="1"/>
      <protection hidden="1"/>
    </xf>
    <xf numFmtId="0" fontId="68" fillId="0" borderId="57" xfId="3" applyFont="1" applyBorder="1" applyAlignment="1" applyProtection="1">
      <alignment horizontal="center"/>
      <protection hidden="1"/>
    </xf>
    <xf numFmtId="0" fontId="92" fillId="0" borderId="2" xfId="6" applyFont="1" applyBorder="1" applyAlignment="1" applyProtection="1">
      <alignment horizontal="center" wrapText="1"/>
      <protection hidden="1"/>
    </xf>
    <xf numFmtId="0" fontId="93" fillId="0" borderId="2" xfId="0" applyFont="1" applyBorder="1" applyAlignment="1" applyProtection="1">
      <alignment wrapText="1"/>
      <protection hidden="1"/>
    </xf>
    <xf numFmtId="0" fontId="53" fillId="17" borderId="18" xfId="0" applyFont="1" applyFill="1" applyBorder="1" applyAlignment="1" applyProtection="1">
      <protection hidden="1"/>
    </xf>
    <xf numFmtId="0" fontId="61" fillId="17" borderId="21" xfId="0" applyFont="1" applyFill="1" applyBorder="1" applyAlignment="1" applyProtection="1">
      <alignment wrapText="1"/>
      <protection hidden="1"/>
    </xf>
    <xf numFmtId="0" fontId="53" fillId="17" borderId="2" xfId="0" applyFont="1" applyFill="1" applyBorder="1" applyAlignment="1" applyProtection="1">
      <alignment wrapText="1"/>
      <protection hidden="1"/>
    </xf>
    <xf numFmtId="0" fontId="53" fillId="17" borderId="9" xfId="0" applyFont="1" applyFill="1" applyBorder="1" applyAlignment="1" applyProtection="1">
      <alignment wrapText="1"/>
      <protection hidden="1"/>
    </xf>
    <xf numFmtId="0" fontId="81" fillId="17" borderId="21" xfId="6" applyFont="1" applyFill="1" applyBorder="1" applyAlignment="1" applyProtection="1">
      <alignment horizontal="center" wrapText="1"/>
      <protection hidden="1"/>
    </xf>
    <xf numFmtId="0" fontId="53" fillId="17" borderId="2" xfId="0" applyFont="1" applyFill="1" applyBorder="1" applyAlignment="1" applyProtection="1">
      <alignment horizontal="center" wrapText="1"/>
      <protection hidden="1"/>
    </xf>
    <xf numFmtId="0" fontId="53" fillId="17" borderId="9" xfId="0" applyFont="1" applyFill="1" applyBorder="1" applyAlignment="1" applyProtection="1">
      <alignment horizontal="center" wrapText="1"/>
      <protection hidden="1"/>
    </xf>
    <xf numFmtId="0" fontId="61" fillId="17" borderId="35" xfId="6" applyFont="1" applyFill="1" applyBorder="1" applyAlignment="1" applyProtection="1">
      <alignment horizontal="center" vertical="center"/>
      <protection hidden="1"/>
    </xf>
    <xf numFmtId="0" fontId="79" fillId="17" borderId="4" xfId="0" applyFont="1" applyFill="1" applyBorder="1" applyAlignment="1" applyProtection="1">
      <alignment horizontal="center"/>
      <protection hidden="1"/>
    </xf>
    <xf numFmtId="0" fontId="79" fillId="17" borderId="14" xfId="0" applyFont="1" applyFill="1" applyBorder="1" applyAlignment="1" applyProtection="1">
      <alignment horizontal="center"/>
      <protection hidden="1"/>
    </xf>
    <xf numFmtId="0" fontId="79" fillId="17" borderId="21" xfId="0" applyFont="1" applyFill="1" applyBorder="1" applyAlignment="1" applyProtection="1">
      <alignment horizontal="center" wrapText="1"/>
      <protection hidden="1"/>
    </xf>
    <xf numFmtId="0" fontId="61" fillId="17" borderId="4" xfId="6" applyFont="1" applyFill="1" applyBorder="1" applyAlignment="1" applyProtection="1">
      <alignment horizontal="center" vertical="center"/>
      <protection hidden="1"/>
    </xf>
    <xf numFmtId="0" fontId="79" fillId="17" borderId="18" xfId="0" applyFont="1" applyFill="1" applyBorder="1" applyAlignment="1" applyProtection="1">
      <alignment horizontal="center" wrapText="1"/>
      <protection hidden="1"/>
    </xf>
    <xf numFmtId="0" fontId="53" fillId="17" borderId="2" xfId="0" applyFont="1" applyFill="1" applyBorder="1" applyAlignment="1" applyProtection="1">
      <alignment horizontal="center"/>
      <protection hidden="1"/>
    </xf>
    <xf numFmtId="0" fontId="53" fillId="17" borderId="9" xfId="0" applyFont="1" applyFill="1" applyBorder="1" applyAlignment="1" applyProtection="1">
      <alignment horizontal="center"/>
      <protection hidden="1"/>
    </xf>
    <xf numFmtId="0" fontId="79" fillId="17" borderId="18" xfId="0" applyFont="1" applyFill="1" applyBorder="1" applyAlignment="1" applyProtection="1">
      <alignment wrapText="1"/>
      <protection hidden="1"/>
    </xf>
    <xf numFmtId="0" fontId="107" fillId="17" borderId="54" xfId="3" applyFont="1" applyFill="1" applyBorder="1" applyAlignment="1" applyProtection="1">
      <alignment horizontal="center"/>
      <protection hidden="1"/>
    </xf>
    <xf numFmtId="0" fontId="80" fillId="17" borderId="58" xfId="3" applyFont="1" applyFill="1" applyBorder="1" applyAlignment="1" applyProtection="1">
      <alignment horizontal="center"/>
      <protection hidden="1"/>
    </xf>
    <xf numFmtId="0" fontId="80" fillId="17" borderId="59" xfId="3" applyFont="1" applyFill="1" applyBorder="1" applyAlignment="1" applyProtection="1">
      <alignment horizontal="center"/>
      <protection hidden="1"/>
    </xf>
    <xf numFmtId="0" fontId="53" fillId="17" borderId="18" xfId="6" applyFont="1" applyFill="1" applyBorder="1" applyAlignment="1" applyProtection="1">
      <alignment horizontal="center"/>
      <protection hidden="1"/>
    </xf>
    <xf numFmtId="0" fontId="62" fillId="23" borderId="64" xfId="6" applyFont="1" applyFill="1" applyBorder="1" applyAlignment="1" applyProtection="1">
      <alignment horizontal="left" vertical="center" wrapText="1"/>
      <protection hidden="1"/>
    </xf>
    <xf numFmtId="0" fontId="66" fillId="23" borderId="64" xfId="0" applyFont="1" applyFill="1" applyBorder="1" applyAlignment="1" applyProtection="1">
      <protection hidden="1"/>
    </xf>
    <xf numFmtId="0" fontId="74" fillId="23" borderId="71" xfId="7" applyFont="1" applyFill="1" applyBorder="1" applyAlignment="1" applyProtection="1">
      <alignment horizontal="left" vertical="center" wrapText="1"/>
      <protection hidden="1"/>
    </xf>
    <xf numFmtId="0" fontId="74" fillId="23" borderId="72" xfId="7" applyFont="1" applyFill="1" applyBorder="1" applyAlignment="1" applyProtection="1">
      <alignment horizontal="left" vertical="center" wrapText="1"/>
      <protection hidden="1"/>
    </xf>
    <xf numFmtId="0" fontId="74" fillId="23" borderId="66" xfId="6" applyFont="1" applyFill="1" applyBorder="1" applyAlignment="1" applyProtection="1">
      <alignment horizontal="left" vertical="center"/>
      <protection hidden="1"/>
    </xf>
    <xf numFmtId="0" fontId="74" fillId="23" borderId="67" xfId="6" applyFont="1" applyFill="1" applyBorder="1" applyAlignment="1" applyProtection="1">
      <alignment horizontal="left" vertical="center"/>
      <protection hidden="1"/>
    </xf>
    <xf numFmtId="0" fontId="49" fillId="23" borderId="66" xfId="3" applyFont="1" applyFill="1" applyBorder="1" applyAlignment="1" applyProtection="1">
      <alignment horizontal="left" vertical="center"/>
      <protection hidden="1"/>
    </xf>
    <xf numFmtId="0" fontId="49" fillId="23" borderId="67" xfId="3" applyFont="1" applyFill="1" applyBorder="1" applyAlignment="1" applyProtection="1">
      <alignment horizontal="left" vertical="center"/>
      <protection hidden="1"/>
    </xf>
    <xf numFmtId="0" fontId="66" fillId="23" borderId="71" xfId="0" applyFont="1" applyFill="1" applyBorder="1" applyAlignment="1" applyProtection="1">
      <alignment vertical="center" wrapText="1"/>
      <protection hidden="1"/>
    </xf>
    <xf numFmtId="0" fontId="66" fillId="23" borderId="72" xfId="0" applyFont="1" applyFill="1" applyBorder="1" applyAlignment="1" applyProtection="1">
      <alignment vertical="center" wrapText="1"/>
      <protection hidden="1"/>
    </xf>
    <xf numFmtId="0" fontId="66" fillId="23" borderId="73" xfId="0" applyFont="1" applyFill="1" applyBorder="1" applyAlignment="1" applyProtection="1">
      <alignment vertical="center" wrapText="1"/>
      <protection hidden="1"/>
    </xf>
    <xf numFmtId="0" fontId="66" fillId="23" borderId="74" xfId="0" applyFont="1" applyFill="1" applyBorder="1" applyAlignment="1" applyProtection="1">
      <alignment vertical="center" wrapText="1"/>
      <protection hidden="1"/>
    </xf>
    <xf numFmtId="0" fontId="66" fillId="23" borderId="68" xfId="0" applyFont="1" applyFill="1" applyBorder="1" applyAlignment="1" applyProtection="1">
      <alignment wrapText="1"/>
      <protection hidden="1"/>
    </xf>
    <xf numFmtId="0" fontId="66" fillId="23" borderId="64" xfId="0" applyFont="1" applyFill="1" applyBorder="1" applyAlignment="1" applyProtection="1">
      <alignment horizontal="center" wrapText="1"/>
      <protection hidden="1"/>
    </xf>
    <xf numFmtId="0" fontId="66" fillId="23" borderId="66" xfId="0" applyFont="1" applyFill="1" applyBorder="1" applyAlignment="1" applyProtection="1">
      <alignment horizontal="center" wrapText="1"/>
      <protection hidden="1"/>
    </xf>
    <xf numFmtId="0" fontId="66" fillId="23" borderId="64" xfId="0" applyFont="1" applyFill="1" applyBorder="1" applyAlignment="1" applyProtection="1">
      <alignment horizontal="left" vertical="center"/>
      <protection hidden="1"/>
    </xf>
    <xf numFmtId="0" fontId="62" fillId="23" borderId="64" xfId="6" applyFont="1" applyFill="1" applyBorder="1" applyAlignment="1" applyProtection="1">
      <alignment horizontal="center"/>
      <protection hidden="1"/>
    </xf>
    <xf numFmtId="0" fontId="62" fillId="23" borderId="66" xfId="6" applyFont="1" applyFill="1" applyBorder="1" applyAlignment="1" applyProtection="1">
      <alignment horizontal="center"/>
      <protection hidden="1"/>
    </xf>
    <xf numFmtId="0" fontId="66" fillId="23" borderId="64" xfId="6" applyFont="1" applyFill="1" applyBorder="1" applyAlignment="1" applyProtection="1">
      <alignment horizontal="left" vertical="center"/>
      <protection hidden="1"/>
    </xf>
    <xf numFmtId="0" fontId="66" fillId="23" borderId="64" xfId="6" applyFont="1" applyFill="1" applyBorder="1" applyAlignment="1" applyProtection="1">
      <alignment horizontal="center"/>
      <protection hidden="1"/>
    </xf>
    <xf numFmtId="0" fontId="66" fillId="23" borderId="66" xfId="6" applyFont="1" applyFill="1" applyBorder="1" applyAlignment="1" applyProtection="1">
      <alignment horizontal="center"/>
      <protection hidden="1"/>
    </xf>
    <xf numFmtId="0" fontId="66" fillId="23" borderId="66" xfId="6" applyFont="1" applyFill="1" applyBorder="1" applyAlignment="1" applyProtection="1">
      <alignment vertical="center"/>
      <protection hidden="1"/>
    </xf>
    <xf numFmtId="0" fontId="66" fillId="23" borderId="67" xfId="6" applyFont="1" applyFill="1" applyBorder="1" applyAlignment="1" applyProtection="1">
      <alignment vertical="center"/>
      <protection hidden="1"/>
    </xf>
    <xf numFmtId="0" fontId="62" fillId="23" borderId="66" xfId="7" applyFont="1" applyFill="1" applyBorder="1" applyAlignment="1" applyProtection="1">
      <alignment horizontal="left" vertical="center" wrapText="1"/>
      <protection hidden="1"/>
    </xf>
    <xf numFmtId="0" fontId="62" fillId="23" borderId="70" xfId="7" applyFont="1" applyFill="1" applyBorder="1" applyAlignment="1" applyProtection="1">
      <alignment horizontal="left" vertical="center" wrapText="1"/>
      <protection hidden="1"/>
    </xf>
    <xf numFmtId="0" fontId="62" fillId="23" borderId="67" xfId="7" applyFont="1" applyFill="1" applyBorder="1" applyAlignment="1" applyProtection="1">
      <alignment horizontal="left" vertical="center" wrapText="1"/>
      <protection hidden="1"/>
    </xf>
    <xf numFmtId="0" fontId="66" fillId="23" borderId="66" xfId="0" applyFont="1" applyFill="1" applyBorder="1" applyAlignment="1" applyProtection="1">
      <alignment vertical="center" wrapText="1"/>
      <protection hidden="1"/>
    </xf>
    <xf numFmtId="0" fontId="66" fillId="23" borderId="67" xfId="0" applyFont="1" applyFill="1" applyBorder="1" applyAlignment="1" applyProtection="1">
      <alignment vertical="center"/>
      <protection hidden="1"/>
    </xf>
    <xf numFmtId="0" fontId="62" fillId="23" borderId="66" xfId="6" applyFont="1" applyFill="1" applyBorder="1" applyAlignment="1" applyProtection="1">
      <alignment vertical="center"/>
      <protection hidden="1"/>
    </xf>
    <xf numFmtId="0" fontId="62" fillId="23" borderId="67" xfId="6" applyFont="1" applyFill="1" applyBorder="1" applyAlignment="1" applyProtection="1">
      <alignment vertical="center"/>
      <protection hidden="1"/>
    </xf>
    <xf numFmtId="0" fontId="79" fillId="16" borderId="0" xfId="0" applyFont="1" applyFill="1" applyBorder="1" applyAlignment="1" applyProtection="1">
      <alignment vertical="center"/>
      <protection hidden="1"/>
    </xf>
    <xf numFmtId="0" fontId="74" fillId="17" borderId="66" xfId="0" applyFont="1" applyFill="1" applyBorder="1" applyAlignment="1" applyProtection="1">
      <alignment wrapText="1"/>
      <protection hidden="1"/>
    </xf>
    <xf numFmtId="0" fontId="74" fillId="17" borderId="70" xfId="0" applyFont="1" applyFill="1" applyBorder="1" applyAlignment="1" applyProtection="1">
      <alignment wrapText="1"/>
      <protection hidden="1"/>
    </xf>
    <xf numFmtId="0" fontId="74" fillId="17" borderId="67" xfId="0" applyFont="1" applyFill="1" applyBorder="1" applyAlignment="1" applyProtection="1">
      <alignment wrapText="1"/>
      <protection hidden="1"/>
    </xf>
    <xf numFmtId="0" fontId="53" fillId="16" borderId="6" xfId="0" applyFont="1" applyFill="1" applyBorder="1" applyAlignment="1" applyProtection="1">
      <alignment horizontal="left" vertical="center" wrapText="1"/>
      <protection hidden="1"/>
    </xf>
    <xf numFmtId="0" fontId="53" fillId="16" borderId="6" xfId="0" applyFont="1" applyFill="1" applyBorder="1" applyAlignment="1" applyProtection="1">
      <alignment horizontal="left" vertical="center"/>
      <protection hidden="1"/>
    </xf>
    <xf numFmtId="0" fontId="107" fillId="17" borderId="58" xfId="3" applyFont="1" applyFill="1" applyBorder="1" applyAlignment="1" applyProtection="1">
      <alignment horizontal="center"/>
      <protection hidden="1"/>
    </xf>
    <xf numFmtId="0" fontId="81" fillId="17" borderId="18" xfId="6" applyFont="1" applyFill="1" applyBorder="1" applyAlignment="1" applyProtection="1">
      <alignment horizontal="center" wrapText="1"/>
      <protection hidden="1"/>
    </xf>
    <xf numFmtId="0" fontId="66" fillId="23" borderId="64" xfId="6" applyFont="1" applyFill="1" applyBorder="1" applyAlignment="1" applyProtection="1">
      <alignment horizontal="left" vertical="center" wrapText="1"/>
      <protection hidden="1"/>
    </xf>
    <xf numFmtId="0" fontId="49" fillId="23" borderId="66" xfId="6" applyFont="1" applyFill="1" applyBorder="1" applyAlignment="1" applyProtection="1">
      <alignment horizontal="left" vertical="center" wrapText="1"/>
      <protection hidden="1"/>
    </xf>
    <xf numFmtId="0" fontId="49" fillId="23" borderId="67" xfId="6" applyFont="1" applyFill="1" applyBorder="1" applyAlignment="1" applyProtection="1">
      <alignment horizontal="left" vertical="center" wrapText="1"/>
      <protection hidden="1"/>
    </xf>
    <xf numFmtId="0" fontId="3" fillId="23" borderId="66" xfId="6" applyFont="1" applyFill="1" applyBorder="1" applyAlignment="1" applyProtection="1">
      <alignment horizontal="left" vertical="center" wrapText="1"/>
      <protection hidden="1"/>
    </xf>
    <xf numFmtId="0" fontId="3" fillId="23" borderId="70" xfId="6" applyFont="1" applyFill="1" applyBorder="1" applyAlignment="1" applyProtection="1">
      <alignment horizontal="left" vertical="center" wrapText="1"/>
      <protection hidden="1"/>
    </xf>
    <xf numFmtId="0" fontId="3" fillId="23" borderId="67" xfId="6" applyFont="1" applyFill="1" applyBorder="1" applyAlignment="1" applyProtection="1">
      <alignment horizontal="left" vertical="center" wrapText="1"/>
      <protection hidden="1"/>
    </xf>
    <xf numFmtId="0" fontId="62" fillId="23" borderId="66" xfId="6" applyFont="1" applyFill="1" applyBorder="1" applyAlignment="1" applyProtection="1">
      <alignment horizontal="left" vertical="center" wrapText="1"/>
      <protection hidden="1"/>
    </xf>
    <xf numFmtId="0" fontId="62" fillId="23" borderId="67" xfId="6" applyFont="1" applyFill="1" applyBorder="1" applyAlignment="1" applyProtection="1">
      <alignment horizontal="left" vertical="center" wrapText="1"/>
      <protection hidden="1"/>
    </xf>
    <xf numFmtId="0" fontId="66" fillId="23" borderId="71" xfId="0" applyFont="1" applyFill="1" applyBorder="1" applyAlignment="1" applyProtection="1">
      <alignment horizontal="left" vertical="center" wrapText="1"/>
      <protection hidden="1"/>
    </xf>
    <xf numFmtId="0" fontId="66" fillId="23" borderId="72" xfId="0" applyFont="1" applyFill="1" applyBorder="1" applyAlignment="1" applyProtection="1">
      <alignment horizontal="left" vertical="center" wrapText="1"/>
      <protection hidden="1"/>
    </xf>
    <xf numFmtId="0" fontId="66" fillId="23" borderId="73" xfId="0" applyFont="1" applyFill="1" applyBorder="1" applyAlignment="1" applyProtection="1">
      <alignment horizontal="left" vertical="center" wrapText="1"/>
      <protection hidden="1"/>
    </xf>
    <xf numFmtId="0" fontId="66" fillId="23" borderId="74" xfId="0" applyFont="1" applyFill="1" applyBorder="1" applyAlignment="1" applyProtection="1">
      <alignment horizontal="left" vertical="center" wrapText="1"/>
      <protection hidden="1"/>
    </xf>
    <xf numFmtId="0" fontId="66" fillId="23" borderId="69" xfId="0" applyFont="1" applyFill="1" applyBorder="1" applyAlignment="1" applyProtection="1">
      <alignment horizontal="left" vertical="center" wrapText="1"/>
      <protection hidden="1"/>
    </xf>
    <xf numFmtId="0" fontId="66" fillId="23" borderId="77" xfId="0" applyFont="1" applyFill="1" applyBorder="1" applyAlignment="1" applyProtection="1">
      <alignment horizontal="left" vertical="center" wrapText="1"/>
      <protection hidden="1"/>
    </xf>
    <xf numFmtId="0" fontId="66" fillId="23" borderId="66" xfId="0" applyFont="1" applyFill="1" applyBorder="1" applyAlignment="1" applyProtection="1">
      <alignment horizontal="left" vertical="center"/>
      <protection hidden="1"/>
    </xf>
    <xf numFmtId="0" fontId="66" fillId="23" borderId="67" xfId="0" applyFont="1" applyFill="1" applyBorder="1" applyAlignment="1" applyProtection="1">
      <alignment horizontal="left" vertical="center"/>
      <protection hidden="1"/>
    </xf>
    <xf numFmtId="0" fontId="62" fillId="23" borderId="66" xfId="6" applyFont="1" applyFill="1" applyBorder="1" applyAlignment="1" applyProtection="1">
      <alignment horizontal="left" vertical="center"/>
      <protection hidden="1"/>
    </xf>
    <xf numFmtId="0" fontId="62" fillId="23" borderId="67" xfId="6" applyFont="1" applyFill="1" applyBorder="1" applyAlignment="1" applyProtection="1">
      <alignment horizontal="left" vertical="center"/>
      <protection hidden="1"/>
    </xf>
    <xf numFmtId="0" fontId="66" fillId="23" borderId="66" xfId="0" applyFont="1" applyFill="1" applyBorder="1" applyAlignment="1" applyProtection="1">
      <alignment horizontal="left" vertical="center" wrapText="1"/>
      <protection hidden="1"/>
    </xf>
    <xf numFmtId="0" fontId="66" fillId="23" borderId="67" xfId="0" applyFont="1" applyFill="1" applyBorder="1" applyAlignment="1" applyProtection="1">
      <alignment horizontal="left" vertical="center" wrapText="1"/>
      <protection hidden="1"/>
    </xf>
    <xf numFmtId="0" fontId="66" fillId="23" borderId="66" xfId="6" applyFont="1" applyFill="1" applyBorder="1" applyAlignment="1" applyProtection="1">
      <alignment horizontal="left" vertical="center"/>
      <protection hidden="1"/>
    </xf>
    <xf numFmtId="0" fontId="66" fillId="23" borderId="67" xfId="6" applyFont="1" applyFill="1" applyBorder="1" applyAlignment="1" applyProtection="1">
      <alignment horizontal="left" vertical="center"/>
      <protection hidden="1"/>
    </xf>
    <xf numFmtId="0" fontId="66" fillId="16" borderId="0" xfId="6" applyFont="1" applyFill="1" applyBorder="1" applyAlignment="1" applyProtection="1">
      <alignment horizontal="left" vertical="center"/>
      <protection hidden="1"/>
    </xf>
    <xf numFmtId="0" fontId="95" fillId="6" borderId="28" xfId="5" applyFont="1" applyFill="1" applyBorder="1" applyAlignment="1" applyProtection="1">
      <alignment horizontal="center" vertical="center"/>
      <protection hidden="1"/>
    </xf>
    <xf numFmtId="0" fontId="95" fillId="6" borderId="18" xfId="5" applyFont="1" applyFill="1" applyBorder="1" applyAlignment="1" applyProtection="1">
      <alignment horizontal="center" vertical="center"/>
      <protection hidden="1"/>
    </xf>
    <xf numFmtId="0" fontId="95" fillId="6" borderId="28" xfId="5" quotePrefix="1" applyFont="1" applyFill="1" applyBorder="1" applyAlignment="1" applyProtection="1">
      <alignment horizontal="center" vertical="center"/>
      <protection hidden="1"/>
    </xf>
    <xf numFmtId="0" fontId="62" fillId="0" borderId="63" xfId="5" applyFont="1" applyBorder="1" applyAlignment="1" applyProtection="1">
      <protection hidden="1"/>
    </xf>
    <xf numFmtId="0" fontId="13" fillId="0" borderId="58" xfId="6" applyFont="1" applyBorder="1" applyAlignment="1" applyProtection="1">
      <protection hidden="1"/>
    </xf>
    <xf numFmtId="0" fontId="74" fillId="0" borderId="2" xfId="5" applyFont="1" applyBorder="1" applyAlignment="1" applyProtection="1">
      <alignment horizontal="center" vertical="center"/>
      <protection hidden="1"/>
    </xf>
    <xf numFmtId="0" fontId="49" fillId="0" borderId="2" xfId="5" applyFont="1" applyBorder="1" applyAlignment="1" applyProtection="1">
      <alignment horizontal="center" vertical="center"/>
      <protection hidden="1"/>
    </xf>
    <xf numFmtId="0" fontId="49" fillId="0" borderId="2" xfId="5" applyFont="1" applyBorder="1" applyAlignment="1" applyProtection="1">
      <protection hidden="1"/>
    </xf>
    <xf numFmtId="2" fontId="62" fillId="0" borderId="63" xfId="5" applyNumberFormat="1" applyFont="1" applyBorder="1" applyAlignment="1" applyProtection="1">
      <protection hidden="1"/>
    </xf>
    <xf numFmtId="2" fontId="62" fillId="0" borderId="58" xfId="5" applyNumberFormat="1" applyFont="1" applyBorder="1" applyAlignment="1" applyProtection="1">
      <protection hidden="1"/>
    </xf>
    <xf numFmtId="2" fontId="62" fillId="0" borderId="55" xfId="5" applyNumberFormat="1" applyFont="1" applyBorder="1" applyAlignment="1" applyProtection="1">
      <protection hidden="1"/>
    </xf>
    <xf numFmtId="0" fontId="62" fillId="0" borderId="2" xfId="5" applyFont="1" applyBorder="1" applyAlignment="1" applyProtection="1">
      <alignment wrapText="1"/>
      <protection hidden="1"/>
    </xf>
    <xf numFmtId="0" fontId="45" fillId="0" borderId="2" xfId="5" applyBorder="1" applyProtection="1">
      <protection hidden="1"/>
    </xf>
    <xf numFmtId="0" fontId="64" fillId="0" borderId="28" xfId="6" applyFont="1" applyBorder="1" applyAlignment="1" applyProtection="1">
      <alignment wrapText="1"/>
      <protection hidden="1"/>
    </xf>
    <xf numFmtId="0" fontId="5" fillId="0" borderId="16" xfId="6" applyBorder="1" applyAlignment="1" applyProtection="1">
      <alignment wrapText="1"/>
      <protection hidden="1"/>
    </xf>
    <xf numFmtId="0" fontId="5" fillId="0" borderId="4" xfId="6" applyBorder="1" applyAlignment="1" applyProtection="1">
      <alignment wrapText="1"/>
      <protection hidden="1"/>
    </xf>
    <xf numFmtId="0" fontId="5" fillId="0" borderId="61" xfId="6" applyBorder="1" applyAlignment="1" applyProtection="1">
      <alignment wrapText="1"/>
      <protection hidden="1"/>
    </xf>
    <xf numFmtId="0" fontId="62" fillId="0" borderId="2" xfId="5" applyFont="1" applyBorder="1" applyAlignment="1" applyProtection="1">
      <alignment vertical="center" wrapText="1"/>
      <protection hidden="1"/>
    </xf>
    <xf numFmtId="0" fontId="45" fillId="0" borderId="2" xfId="5" applyFont="1" applyBorder="1" applyAlignment="1" applyProtection="1">
      <alignment vertical="center" wrapText="1"/>
      <protection hidden="1"/>
    </xf>
    <xf numFmtId="0" fontId="60" fillId="0" borderId="42" xfId="5" applyFont="1" applyBorder="1" applyAlignment="1" applyProtection="1">
      <alignment horizontal="center" vertical="center"/>
      <protection hidden="1"/>
    </xf>
    <xf numFmtId="0" fontId="60" fillId="0" borderId="41" xfId="5" applyFont="1" applyBorder="1" applyAlignment="1" applyProtection="1">
      <alignment horizontal="center" vertical="center"/>
      <protection hidden="1"/>
    </xf>
    <xf numFmtId="0" fontId="60" fillId="0" borderId="37" xfId="5" applyFont="1" applyBorder="1" applyAlignment="1" applyProtection="1">
      <alignment horizontal="center" vertical="center"/>
      <protection hidden="1"/>
    </xf>
    <xf numFmtId="0" fontId="48" fillId="0" borderId="16" xfId="4" applyBorder="1" applyAlignment="1" applyProtection="1">
      <alignment horizontal="center" vertical="center"/>
      <protection hidden="1"/>
    </xf>
    <xf numFmtId="0" fontId="48" fillId="0" borderId="10" xfId="4" applyBorder="1" applyAlignment="1" applyProtection="1">
      <alignment horizontal="center" vertical="center"/>
      <protection hidden="1"/>
    </xf>
    <xf numFmtId="0" fontId="64" fillId="0" borderId="16" xfId="3" applyFont="1" applyBorder="1" applyAlignment="1" applyProtection="1">
      <alignment horizontal="left" vertical="center"/>
      <protection hidden="1"/>
    </xf>
    <xf numFmtId="0" fontId="64" fillId="0" borderId="10" xfId="3" applyFont="1" applyBorder="1" applyAlignment="1" applyProtection="1">
      <alignment horizontal="left" vertical="center"/>
      <protection hidden="1"/>
    </xf>
    <xf numFmtId="0" fontId="74" fillId="16" borderId="56" xfId="5" applyFont="1" applyFill="1" applyBorder="1" applyAlignment="1" applyProtection="1">
      <alignment horizontal="center" wrapText="1"/>
      <protection hidden="1"/>
    </xf>
    <xf numFmtId="0" fontId="74" fillId="16" borderId="50" xfId="5" applyFont="1" applyFill="1" applyBorder="1" applyAlignment="1" applyProtection="1">
      <alignment horizontal="center" wrapText="1"/>
      <protection hidden="1"/>
    </xf>
    <xf numFmtId="0" fontId="74" fillId="16" borderId="44" xfId="5" applyFont="1" applyFill="1" applyBorder="1" applyAlignment="1" applyProtection="1">
      <alignment horizontal="center" wrapText="1"/>
      <protection hidden="1"/>
    </xf>
    <xf numFmtId="0" fontId="96" fillId="0" borderId="25" xfId="5" applyFont="1" applyBorder="1" applyAlignment="1" applyProtection="1">
      <alignment horizontal="left" vertical="center" wrapText="1"/>
      <protection hidden="1"/>
    </xf>
    <xf numFmtId="0" fontId="5" fillId="0" borderId="12" xfId="6" applyBorder="1" applyAlignment="1" applyProtection="1">
      <alignment horizontal="left" vertical="center" wrapText="1"/>
      <protection hidden="1"/>
    </xf>
    <xf numFmtId="0" fontId="5" fillId="0" borderId="22" xfId="6" applyBorder="1" applyAlignment="1" applyProtection="1">
      <alignment horizontal="left" vertical="center" wrapText="1"/>
      <protection hidden="1"/>
    </xf>
    <xf numFmtId="0" fontId="62" fillId="0" borderId="18" xfId="5" applyFont="1" applyFill="1" applyBorder="1" applyAlignment="1" applyProtection="1">
      <alignment horizontal="left" vertical="center" wrapText="1"/>
      <protection hidden="1"/>
    </xf>
    <xf numFmtId="0" fontId="5" fillId="0" borderId="2" xfId="6" applyBorder="1" applyAlignment="1" applyProtection="1">
      <alignment horizontal="left" vertical="center"/>
      <protection hidden="1"/>
    </xf>
    <xf numFmtId="0" fontId="5" fillId="0" borderId="9" xfId="6" applyBorder="1" applyAlignment="1" applyProtection="1">
      <alignment horizontal="left" vertical="center"/>
      <protection hidden="1"/>
    </xf>
    <xf numFmtId="0" fontId="62" fillId="16" borderId="28" xfId="5" applyFont="1" applyFill="1" applyBorder="1" applyAlignment="1" applyProtection="1">
      <alignment wrapText="1"/>
      <protection hidden="1"/>
    </xf>
    <xf numFmtId="0" fontId="62" fillId="16" borderId="16" xfId="5" applyFont="1" applyFill="1" applyBorder="1" applyAlignment="1" applyProtection="1">
      <alignment wrapText="1"/>
      <protection hidden="1"/>
    </xf>
    <xf numFmtId="0" fontId="62" fillId="16" borderId="18" xfId="5" applyFont="1" applyFill="1" applyBorder="1" applyAlignment="1" applyProtection="1">
      <alignment wrapText="1"/>
      <protection hidden="1"/>
    </xf>
    <xf numFmtId="0" fontId="62" fillId="16" borderId="28" xfId="5" applyFont="1" applyFill="1" applyBorder="1" applyAlignment="1" applyProtection="1">
      <alignment vertical="center" wrapText="1"/>
      <protection hidden="1"/>
    </xf>
    <xf numFmtId="0" fontId="62" fillId="16" borderId="16" xfId="5" applyFont="1" applyFill="1" applyBorder="1" applyAlignment="1" applyProtection="1">
      <alignment vertical="center" wrapText="1"/>
      <protection hidden="1"/>
    </xf>
    <xf numFmtId="0" fontId="62" fillId="16" borderId="18" xfId="5" applyFont="1" applyFill="1" applyBorder="1" applyAlignment="1" applyProtection="1">
      <alignment vertical="center" wrapText="1"/>
      <protection hidden="1"/>
    </xf>
    <xf numFmtId="0" fontId="62" fillId="6" borderId="21" xfId="5" applyFont="1" applyFill="1" applyBorder="1" applyAlignment="1" applyProtection="1">
      <alignment vertical="center" wrapText="1"/>
      <protection hidden="1"/>
    </xf>
    <xf numFmtId="0" fontId="0" fillId="6" borderId="2" xfId="0" applyFill="1" applyBorder="1" applyAlignment="1" applyProtection="1">
      <alignment vertical="center" wrapText="1"/>
      <protection hidden="1"/>
    </xf>
    <xf numFmtId="0" fontId="0" fillId="6" borderId="28" xfId="0" applyFill="1" applyBorder="1" applyAlignment="1" applyProtection="1">
      <alignment vertical="center" wrapText="1"/>
      <protection hidden="1"/>
    </xf>
    <xf numFmtId="0" fontId="62" fillId="16" borderId="5" xfId="5" applyFont="1" applyFill="1" applyBorder="1" applyAlignment="1" applyProtection="1">
      <alignment horizontal="center" vertical="center" wrapText="1"/>
      <protection hidden="1"/>
    </xf>
    <xf numFmtId="0" fontId="62" fillId="16" borderId="6" xfId="5" applyFont="1" applyFill="1" applyBorder="1" applyAlignment="1" applyProtection="1">
      <alignment horizontal="center" vertical="center" wrapText="1"/>
      <protection hidden="1"/>
    </xf>
    <xf numFmtId="0" fontId="62" fillId="16" borderId="7" xfId="5" applyFont="1" applyFill="1" applyBorder="1" applyAlignment="1" applyProtection="1">
      <alignment horizontal="center" vertical="center" wrapText="1"/>
      <protection hidden="1"/>
    </xf>
    <xf numFmtId="0" fontId="62" fillId="16" borderId="1" xfId="5" applyFont="1" applyFill="1" applyBorder="1" applyAlignment="1" applyProtection="1">
      <alignment horizontal="center" vertical="center" wrapText="1"/>
      <protection hidden="1"/>
    </xf>
    <xf numFmtId="0" fontId="62" fillId="16" borderId="0" xfId="5" applyFont="1" applyFill="1" applyBorder="1" applyAlignment="1" applyProtection="1">
      <alignment horizontal="center" vertical="center" wrapText="1"/>
      <protection hidden="1"/>
    </xf>
    <xf numFmtId="0" fontId="62" fillId="16" borderId="8" xfId="5" applyFont="1" applyFill="1" applyBorder="1" applyAlignment="1" applyProtection="1">
      <alignment horizontal="center" vertical="center" wrapText="1"/>
      <protection hidden="1"/>
    </xf>
    <xf numFmtId="0" fontId="62" fillId="16" borderId="11" xfId="5" applyFont="1" applyFill="1" applyBorder="1" applyAlignment="1" applyProtection="1">
      <alignment horizontal="center" vertical="center" wrapText="1"/>
      <protection hidden="1"/>
    </xf>
    <xf numFmtId="0" fontId="62" fillId="16" borderId="15" xfId="5" applyFont="1" applyFill="1" applyBorder="1" applyAlignment="1" applyProtection="1">
      <alignment horizontal="center" vertical="center" wrapText="1"/>
      <protection hidden="1"/>
    </xf>
    <xf numFmtId="0" fontId="62" fillId="16" borderId="13" xfId="5" applyFont="1" applyFill="1" applyBorder="1" applyAlignment="1" applyProtection="1">
      <alignment horizontal="center" vertical="center" wrapText="1"/>
      <protection hidden="1"/>
    </xf>
    <xf numFmtId="0" fontId="0" fillId="6" borderId="2" xfId="0" applyFill="1" applyBorder="1" applyProtection="1">
      <protection hidden="1"/>
    </xf>
    <xf numFmtId="0" fontId="0" fillId="6" borderId="28" xfId="0" applyFill="1" applyBorder="1" applyProtection="1">
      <protection hidden="1"/>
    </xf>
    <xf numFmtId="0" fontId="62" fillId="6" borderId="42" xfId="5" applyFont="1" applyFill="1" applyBorder="1" applyAlignment="1" applyProtection="1">
      <alignment vertical="center" wrapText="1"/>
      <protection hidden="1"/>
    </xf>
    <xf numFmtId="0" fontId="0" fillId="6" borderId="41" xfId="0" applyFill="1" applyBorder="1" applyProtection="1">
      <protection hidden="1"/>
    </xf>
    <xf numFmtId="0" fontId="0" fillId="6" borderId="60" xfId="0" applyFill="1" applyBorder="1" applyProtection="1">
      <protection hidden="1"/>
    </xf>
    <xf numFmtId="0" fontId="74" fillId="16" borderId="26" xfId="5" applyFont="1" applyFill="1" applyBorder="1" applyAlignment="1" applyProtection="1">
      <alignment horizontal="center" vertical="center" wrapText="1"/>
      <protection hidden="1"/>
    </xf>
    <xf numFmtId="0" fontId="13" fillId="16" borderId="4" xfId="0" applyFont="1" applyFill="1" applyBorder="1" applyAlignment="1" applyProtection="1">
      <alignment vertical="center"/>
      <protection hidden="1"/>
    </xf>
    <xf numFmtId="0" fontId="13" fillId="16" borderId="61" xfId="0" applyFont="1" applyFill="1" applyBorder="1" applyAlignment="1" applyProtection="1">
      <alignment vertical="center"/>
      <protection hidden="1"/>
    </xf>
    <xf numFmtId="0" fontId="13" fillId="16" borderId="27" xfId="0" applyFont="1" applyFill="1" applyBorder="1" applyAlignment="1" applyProtection="1">
      <alignment vertical="center"/>
      <protection hidden="1"/>
    </xf>
    <xf numFmtId="0" fontId="13" fillId="16" borderId="0" xfId="0" applyFont="1" applyFill="1" applyBorder="1" applyAlignment="1" applyProtection="1">
      <alignment vertical="center"/>
      <protection hidden="1"/>
    </xf>
    <xf numFmtId="0" fontId="13" fillId="16" borderId="62" xfId="0" applyFont="1" applyFill="1" applyBorder="1" applyAlignment="1" applyProtection="1">
      <alignment vertical="center"/>
      <protection hidden="1"/>
    </xf>
    <xf numFmtId="0" fontId="13" fillId="16" borderId="63" xfId="0" applyFont="1" applyFill="1" applyBorder="1" applyAlignment="1" applyProtection="1">
      <alignment vertical="center"/>
      <protection hidden="1"/>
    </xf>
    <xf numFmtId="0" fontId="13" fillId="16" borderId="58" xfId="0" applyFont="1" applyFill="1" applyBorder="1" applyAlignment="1" applyProtection="1">
      <alignment vertical="center"/>
      <protection hidden="1"/>
    </xf>
    <xf numFmtId="0" fontId="13" fillId="16" borderId="55" xfId="0" applyFont="1" applyFill="1" applyBorder="1" applyAlignment="1" applyProtection="1">
      <alignment vertical="center"/>
      <protection hidden="1"/>
    </xf>
    <xf numFmtId="0" fontId="74" fillId="0" borderId="28" xfId="5" applyFont="1" applyBorder="1" applyAlignment="1" applyProtection="1">
      <protection hidden="1"/>
    </xf>
    <xf numFmtId="0" fontId="74" fillId="0" borderId="16" xfId="5" applyFont="1" applyBorder="1" applyAlignment="1" applyProtection="1">
      <protection hidden="1"/>
    </xf>
    <xf numFmtId="0" fontId="74" fillId="0" borderId="58" xfId="5" applyFont="1" applyBorder="1" applyAlignment="1" applyProtection="1">
      <protection hidden="1"/>
    </xf>
    <xf numFmtId="0" fontId="74" fillId="0" borderId="55" xfId="5" applyFont="1" applyBorder="1" applyAlignment="1" applyProtection="1">
      <protection hidden="1"/>
    </xf>
    <xf numFmtId="0" fontId="62" fillId="6" borderId="2" xfId="5" applyFont="1" applyFill="1" applyBorder="1" applyAlignment="1" applyProtection="1">
      <alignment vertical="center" wrapText="1"/>
      <protection hidden="1"/>
    </xf>
    <xf numFmtId="0" fontId="62" fillId="6" borderId="28" xfId="5" applyFont="1" applyFill="1" applyBorder="1" applyAlignment="1" applyProtection="1">
      <alignment vertical="center" wrapText="1"/>
      <protection hidden="1"/>
    </xf>
    <xf numFmtId="0" fontId="62" fillId="6" borderId="53" xfId="5" applyFont="1" applyFill="1" applyBorder="1" applyAlignment="1" applyProtection="1">
      <alignment vertical="center" wrapText="1"/>
      <protection hidden="1"/>
    </xf>
    <xf numFmtId="0" fontId="62" fillId="6" borderId="12" xfId="5" applyFont="1" applyFill="1" applyBorder="1" applyAlignment="1" applyProtection="1">
      <alignment vertical="center" wrapText="1"/>
      <protection hidden="1"/>
    </xf>
    <xf numFmtId="0" fontId="62" fillId="6" borderId="30" xfId="5" applyFont="1" applyFill="1" applyBorder="1" applyAlignment="1" applyProtection="1">
      <alignment vertical="center" wrapText="1"/>
      <protection hidden="1"/>
    </xf>
    <xf numFmtId="0" fontId="64" fillId="16" borderId="28" xfId="0" applyFont="1" applyFill="1" applyBorder="1" applyAlignment="1" applyProtection="1">
      <alignment horizontal="left" vertical="center" wrapText="1"/>
      <protection hidden="1"/>
    </xf>
    <xf numFmtId="0" fontId="64" fillId="16" borderId="16" xfId="0" applyFont="1" applyFill="1" applyBorder="1" applyAlignment="1" applyProtection="1">
      <alignment horizontal="left" vertical="center" wrapText="1"/>
      <protection hidden="1"/>
    </xf>
    <xf numFmtId="0" fontId="64" fillId="16" borderId="18" xfId="0" applyFont="1" applyFill="1" applyBorder="1" applyAlignment="1" applyProtection="1">
      <alignment horizontal="left" vertical="center" wrapText="1"/>
      <protection hidden="1"/>
    </xf>
    <xf numFmtId="0" fontId="45" fillId="16" borderId="28" xfId="5" applyFont="1" applyFill="1" applyBorder="1" applyAlignment="1" applyProtection="1">
      <alignment vertical="center" wrapText="1"/>
      <protection hidden="1"/>
    </xf>
    <xf numFmtId="0" fontId="45" fillId="16" borderId="16" xfId="5" applyFont="1" applyFill="1" applyBorder="1" applyAlignment="1" applyProtection="1">
      <alignment vertical="center" wrapText="1"/>
      <protection hidden="1"/>
    </xf>
    <xf numFmtId="0" fontId="45" fillId="16" borderId="18" xfId="5" applyFont="1" applyFill="1" applyBorder="1" applyAlignment="1" applyProtection="1">
      <alignment vertical="center" wrapText="1"/>
      <protection hidden="1"/>
    </xf>
    <xf numFmtId="0" fontId="7" fillId="16" borderId="28" xfId="0" applyFont="1" applyFill="1" applyBorder="1" applyAlignment="1" applyProtection="1">
      <alignment vertical="center"/>
      <protection hidden="1"/>
    </xf>
    <xf numFmtId="0" fontId="7" fillId="16" borderId="16" xfId="0" applyFont="1" applyFill="1" applyBorder="1" applyAlignment="1" applyProtection="1">
      <alignment vertical="center"/>
      <protection hidden="1"/>
    </xf>
    <xf numFmtId="0" fontId="7" fillId="16" borderId="18" xfId="0" applyFont="1" applyFill="1" applyBorder="1" applyAlignment="1" applyProtection="1">
      <alignment vertical="center"/>
      <protection hidden="1"/>
    </xf>
    <xf numFmtId="0" fontId="53" fillId="16" borderId="28" xfId="6" applyFont="1" applyFill="1" applyBorder="1" applyAlignment="1" applyProtection="1">
      <alignment horizontal="left" vertical="center"/>
      <protection hidden="1"/>
    </xf>
    <xf numFmtId="0" fontId="53" fillId="16" borderId="16" xfId="6" applyFont="1" applyFill="1" applyBorder="1" applyAlignment="1" applyProtection="1">
      <alignment horizontal="left" vertical="center"/>
      <protection hidden="1"/>
    </xf>
    <xf numFmtId="0" fontId="53" fillId="16" borderId="18" xfId="6" applyFont="1" applyFill="1" applyBorder="1" applyAlignment="1" applyProtection="1">
      <alignment horizontal="left" vertical="center"/>
      <protection hidden="1"/>
    </xf>
    <xf numFmtId="0" fontId="66" fillId="23" borderId="75" xfId="0" applyFont="1" applyFill="1" applyBorder="1" applyAlignment="1" applyProtection="1">
      <alignment horizontal="left" vertical="center"/>
      <protection hidden="1"/>
    </xf>
    <xf numFmtId="0" fontId="66" fillId="23" borderId="72" xfId="0" applyFont="1" applyFill="1" applyBorder="1" applyAlignment="1" applyProtection="1">
      <alignment horizontal="left" vertical="center"/>
      <protection hidden="1"/>
    </xf>
    <xf numFmtId="0" fontId="66" fillId="23" borderId="0" xfId="0" applyFont="1" applyFill="1" applyBorder="1" applyAlignment="1" applyProtection="1">
      <alignment horizontal="left" vertical="center"/>
      <protection hidden="1"/>
    </xf>
    <xf numFmtId="0" fontId="66" fillId="23" borderId="74" xfId="0" applyFont="1" applyFill="1" applyBorder="1" applyAlignment="1" applyProtection="1">
      <alignment horizontal="left" vertical="center"/>
      <protection hidden="1"/>
    </xf>
    <xf numFmtId="0" fontId="62" fillId="23" borderId="64" xfId="0" applyFont="1" applyFill="1" applyBorder="1" applyAlignment="1" applyProtection="1">
      <alignment horizontal="left" vertical="center"/>
      <protection hidden="1"/>
    </xf>
    <xf numFmtId="0" fontId="62" fillId="23" borderId="66" xfId="0" applyFont="1" applyFill="1" applyBorder="1" applyAlignment="1" applyProtection="1">
      <protection hidden="1"/>
    </xf>
    <xf numFmtId="0" fontId="62" fillId="23" borderId="67" xfId="0" applyFont="1" applyFill="1" applyBorder="1" applyAlignment="1" applyProtection="1">
      <protection hidden="1"/>
    </xf>
    <xf numFmtId="0" fontId="62" fillId="23" borderId="66" xfId="0" applyFont="1" applyFill="1" applyBorder="1" applyAlignment="1" applyProtection="1">
      <alignment horizontal="left"/>
      <protection hidden="1"/>
    </xf>
    <xf numFmtId="0" fontId="62" fillId="23" borderId="67" xfId="0" applyFont="1" applyFill="1" applyBorder="1" applyAlignment="1" applyProtection="1">
      <alignment horizontal="left"/>
      <protection hidden="1"/>
    </xf>
    <xf numFmtId="0" fontId="62" fillId="23" borderId="64" xfId="0" applyFont="1" applyFill="1" applyBorder="1" applyAlignment="1" applyProtection="1">
      <alignment horizontal="left" vertical="center" wrapText="1"/>
      <protection hidden="1"/>
    </xf>
    <xf numFmtId="0" fontId="66" fillId="23" borderId="70" xfId="6" applyFont="1" applyFill="1" applyBorder="1" applyAlignment="1" applyProtection="1">
      <alignment horizontal="left" vertical="center"/>
      <protection hidden="1"/>
    </xf>
    <xf numFmtId="0" fontId="73" fillId="23" borderId="66" xfId="6" applyFont="1" applyFill="1" applyBorder="1" applyAlignment="1" applyProtection="1">
      <alignment vertical="center"/>
      <protection hidden="1"/>
    </xf>
    <xf numFmtId="0" fontId="73" fillId="23" borderId="67" xfId="6" applyFont="1" applyFill="1" applyBorder="1" applyAlignment="1" applyProtection="1">
      <alignment vertical="center"/>
      <protection hidden="1"/>
    </xf>
    <xf numFmtId="0" fontId="61" fillId="16" borderId="0" xfId="6" applyFont="1" applyFill="1" applyBorder="1" applyAlignment="1" applyProtection="1">
      <alignment horizontal="center" vertical="center" wrapText="1"/>
      <protection hidden="1"/>
    </xf>
    <xf numFmtId="0" fontId="13" fillId="23" borderId="64" xfId="0" applyFont="1" applyFill="1" applyBorder="1" applyAlignment="1" applyProtection="1">
      <alignment horizontal="center" vertical="center"/>
      <protection hidden="1"/>
    </xf>
    <xf numFmtId="0" fontId="66" fillId="16" borderId="0" xfId="0" applyFont="1" applyFill="1" applyAlignment="1" applyProtection="1">
      <alignment horizontal="center"/>
      <protection hidden="1"/>
    </xf>
    <xf numFmtId="0" fontId="53" fillId="23" borderId="66" xfId="0" applyFont="1" applyFill="1" applyBorder="1" applyAlignment="1" applyProtection="1">
      <alignment horizontal="left" vertical="center"/>
      <protection hidden="1"/>
    </xf>
    <xf numFmtId="0" fontId="0" fillId="0" borderId="70" xfId="0" applyBorder="1" applyAlignment="1">
      <alignment horizontal="left" vertical="center"/>
    </xf>
    <xf numFmtId="0" fontId="0" fillId="0" borderId="67" xfId="0" applyBorder="1" applyAlignment="1">
      <alignment horizontal="left" vertical="center"/>
    </xf>
    <xf numFmtId="0" fontId="109" fillId="16" borderId="0" xfId="5" applyFont="1" applyFill="1" applyBorder="1" applyAlignment="1" applyProtection="1">
      <alignment horizontal="center" vertical="center"/>
      <protection hidden="1"/>
    </xf>
    <xf numFmtId="0" fontId="90" fillId="16" borderId="0" xfId="5" applyFont="1" applyFill="1" applyBorder="1" applyAlignment="1" applyProtection="1">
      <alignment horizontal="center" vertical="center"/>
      <protection hidden="1"/>
    </xf>
    <xf numFmtId="0" fontId="64" fillId="16" borderId="0" xfId="4" applyFont="1" applyFill="1" applyBorder="1" applyAlignment="1" applyProtection="1">
      <alignment horizontal="left" vertical="center"/>
      <protection hidden="1"/>
    </xf>
    <xf numFmtId="0" fontId="97" fillId="16" borderId="0" xfId="3" applyFont="1" applyFill="1" applyBorder="1" applyAlignment="1" applyProtection="1">
      <alignment horizontal="center" vertical="center"/>
      <protection hidden="1"/>
    </xf>
    <xf numFmtId="0" fontId="12" fillId="16" borderId="0" xfId="5" applyFont="1" applyFill="1" applyBorder="1" applyAlignment="1" applyProtection="1">
      <alignment horizontal="center" vertical="center" wrapText="1"/>
      <protection hidden="1"/>
    </xf>
    <xf numFmtId="0" fontId="50" fillId="16" borderId="0" xfId="5" applyFont="1" applyFill="1" applyBorder="1" applyAlignment="1" applyProtection="1">
      <alignment horizontal="center" vertical="center" wrapText="1"/>
      <protection hidden="1"/>
    </xf>
    <xf numFmtId="0" fontId="53" fillId="23" borderId="81" xfId="0" applyFont="1" applyFill="1" applyBorder="1" applyAlignment="1" applyProtection="1">
      <alignment horizontal="left" vertical="center"/>
      <protection hidden="1"/>
    </xf>
    <xf numFmtId="0" fontId="53" fillId="23" borderId="79" xfId="0" applyFont="1" applyFill="1" applyBorder="1" applyAlignment="1" applyProtection="1">
      <alignment horizontal="left" vertical="center"/>
      <protection hidden="1"/>
    </xf>
    <xf numFmtId="0" fontId="53" fillId="23" borderId="80" xfId="0" applyFont="1" applyFill="1" applyBorder="1" applyAlignment="1" applyProtection="1">
      <alignment horizontal="left" vertical="center"/>
      <protection hidden="1"/>
    </xf>
    <xf numFmtId="0" fontId="13" fillId="23" borderId="78" xfId="0" applyFont="1" applyFill="1" applyBorder="1" applyAlignment="1" applyProtection="1">
      <alignment horizontal="center" vertical="center"/>
      <protection hidden="1"/>
    </xf>
    <xf numFmtId="0" fontId="13" fillId="23" borderId="79" xfId="0" applyFont="1" applyFill="1" applyBorder="1" applyAlignment="1" applyProtection="1">
      <alignment horizontal="center" vertical="center"/>
      <protection hidden="1"/>
    </xf>
    <xf numFmtId="0" fontId="13" fillId="23" borderId="80" xfId="0" applyFont="1" applyFill="1" applyBorder="1" applyAlignment="1" applyProtection="1">
      <alignment horizontal="center" vertical="center"/>
      <protection hidden="1"/>
    </xf>
    <xf numFmtId="0" fontId="13" fillId="23" borderId="76" xfId="0" applyFont="1" applyFill="1" applyBorder="1" applyAlignment="1" applyProtection="1">
      <alignment horizontal="center" vertical="center"/>
      <protection hidden="1"/>
    </xf>
    <xf numFmtId="0" fontId="13" fillId="23" borderId="82" xfId="0" applyFont="1" applyFill="1" applyBorder="1" applyAlignment="1" applyProtection="1">
      <alignment horizontal="center" vertical="center"/>
      <protection hidden="1"/>
    </xf>
    <xf numFmtId="0" fontId="13" fillId="23" borderId="68" xfId="0" applyFont="1" applyFill="1" applyBorder="1" applyAlignment="1" applyProtection="1">
      <alignment horizontal="center" vertical="center"/>
      <protection hidden="1"/>
    </xf>
    <xf numFmtId="0" fontId="53" fillId="23" borderId="70" xfId="0" applyFont="1" applyFill="1" applyBorder="1" applyAlignment="1" applyProtection="1">
      <alignment horizontal="left" vertical="center"/>
      <protection hidden="1"/>
    </xf>
    <xf numFmtId="0" fontId="53" fillId="23" borderId="67" xfId="0" applyFont="1" applyFill="1" applyBorder="1" applyAlignment="1" applyProtection="1">
      <alignment horizontal="left" vertical="center"/>
      <protection hidden="1"/>
    </xf>
  </cellXfs>
  <cellStyles count="8">
    <cellStyle name="Bad" xfId="1" builtinId="27"/>
    <cellStyle name="Good" xfId="2" builtinId="26"/>
    <cellStyle name="Hyperlink" xfId="3" builtinId="8"/>
    <cellStyle name="Hyperlink 2" xfId="4" xr:uid="{00000000-0005-0000-0000-000003000000}"/>
    <cellStyle name="Normal" xfId="0" builtinId="0"/>
    <cellStyle name="Normal 2" xfId="5" xr:uid="{00000000-0005-0000-0000-000005000000}"/>
    <cellStyle name="Normal 3" xfId="6" xr:uid="{00000000-0005-0000-0000-000006000000}"/>
    <cellStyle name="Normal_verific2" xfId="7" xr:uid="{00000000-0005-0000-0000-000007000000}"/>
  </cellStyles>
  <dxfs count="37">
    <dxf>
      <font>
        <color theme="1"/>
      </font>
      <fill>
        <patternFill>
          <bgColor theme="9"/>
        </patternFill>
      </fill>
    </dxf>
    <dxf>
      <font>
        <color theme="1"/>
      </font>
      <fill>
        <patternFill>
          <bgColor theme="9"/>
        </patternFill>
      </fill>
    </dxf>
    <dxf>
      <font>
        <color theme="1"/>
      </font>
      <fill>
        <patternFill>
          <bgColor theme="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9"/>
        </patternFill>
      </fill>
    </dxf>
    <dxf>
      <font>
        <color rgb="FF9C0006"/>
      </font>
      <fill>
        <patternFill>
          <bgColor rgb="FFFFC7CE"/>
        </patternFill>
      </fill>
    </dxf>
    <dxf>
      <font>
        <color rgb="FF9C0006"/>
      </font>
      <fill>
        <patternFill>
          <bgColor rgb="FFFFC7CE"/>
        </patternFill>
      </fill>
    </dxf>
    <dxf>
      <font>
        <color theme="1"/>
      </font>
      <fill>
        <patternFill>
          <bgColor theme="9"/>
        </patternFill>
      </fill>
    </dxf>
    <dxf>
      <font>
        <color rgb="FF9C0006"/>
      </font>
      <fill>
        <patternFill>
          <bgColor rgb="FFFFC7CE"/>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auto="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rgb="FF9C0006"/>
      </font>
      <fill>
        <patternFill>
          <bgColor rgb="FFFFC7CE"/>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3" Type="http://schemas.openxmlformats.org/officeDocument/2006/relationships/image" Target="../media/image21.png"/><Relationship Id="rId7" Type="http://schemas.openxmlformats.org/officeDocument/2006/relationships/hyperlink" Target="#Menu!A1"/><Relationship Id="rId2" Type="http://schemas.openxmlformats.org/officeDocument/2006/relationships/image" Target="../media/image20.png"/><Relationship Id="rId1" Type="http://schemas.openxmlformats.org/officeDocument/2006/relationships/image" Target="../media/image19.png"/><Relationship Id="rId6" Type="http://schemas.openxmlformats.org/officeDocument/2006/relationships/image" Target="../media/image1.jpg"/><Relationship Id="rId5" Type="http://schemas.openxmlformats.org/officeDocument/2006/relationships/image" Target="../media/image23.png"/><Relationship Id="rId4" Type="http://schemas.openxmlformats.org/officeDocument/2006/relationships/image" Target="../media/image2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4.png"/><Relationship Id="rId1" Type="http://schemas.openxmlformats.org/officeDocument/2006/relationships/image" Target="../media/image19.png"/><Relationship Id="rId6" Type="http://schemas.openxmlformats.org/officeDocument/2006/relationships/hyperlink" Target="#Menu!A1"/><Relationship Id="rId5" Type="http://schemas.openxmlformats.org/officeDocument/2006/relationships/image" Target="../media/image1.jpg"/><Relationship Id="rId4" Type="http://schemas.openxmlformats.org/officeDocument/2006/relationships/image" Target="../media/image25.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7.jpeg"/><Relationship Id="rId2" Type="http://schemas.openxmlformats.org/officeDocument/2006/relationships/image" Target="cid:image005.jpg@01CB71E0.D8ACFE20" TargetMode="External"/><Relationship Id="rId1" Type="http://schemas.openxmlformats.org/officeDocument/2006/relationships/image" Target="../media/image26.jpeg"/></Relationships>
</file>

<file path=xl/drawings/_rels/drawing2.xml.rels><?xml version="1.0" encoding="UTF-8" standalone="yes"?>
<Relationships xmlns="http://schemas.openxmlformats.org/package/2006/relationships"><Relationship Id="rId3" Type="http://schemas.openxmlformats.org/officeDocument/2006/relationships/hyperlink" Target="#'Methane method 2 3'!A1"/><Relationship Id="rId2" Type="http://schemas.openxmlformats.org/officeDocument/2006/relationships/hyperlink" Target="#'Methane method 1'!A1"/><Relationship Id="rId1" Type="http://schemas.openxmlformats.org/officeDocument/2006/relationships/image" Target="../media/image1.jpg"/><Relationship Id="rId6" Type="http://schemas.openxmlformats.org/officeDocument/2006/relationships/hyperlink" Target="#'Facility output method 2 3'!A1"/><Relationship Id="rId5" Type="http://schemas.openxmlformats.org/officeDocument/2006/relationships/hyperlink" Target="#'Facility output method 1'!A1"/><Relationship Id="rId4" Type="http://schemas.openxmlformats.org/officeDocument/2006/relationships/hyperlink" Target="#'Nitrogen Method 1 2 3'!A1"/></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8" Type="http://schemas.openxmlformats.org/officeDocument/2006/relationships/image" Target="../media/image10.emf"/><Relationship Id="rId13" Type="http://schemas.openxmlformats.org/officeDocument/2006/relationships/image" Target="../media/image15.emf"/><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emf"/><Relationship Id="rId2" Type="http://schemas.openxmlformats.org/officeDocument/2006/relationships/image" Target="../media/image4.png"/><Relationship Id="rId16" Type="http://schemas.openxmlformats.org/officeDocument/2006/relationships/image" Target="../media/image18.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emf"/><Relationship Id="rId5" Type="http://schemas.openxmlformats.org/officeDocument/2006/relationships/image" Target="../media/image7.png"/><Relationship Id="rId15" Type="http://schemas.openxmlformats.org/officeDocument/2006/relationships/image" Target="../media/image17.png"/><Relationship Id="rId10" Type="http://schemas.openxmlformats.org/officeDocument/2006/relationships/image" Target="../media/image12.emf"/><Relationship Id="rId4" Type="http://schemas.openxmlformats.org/officeDocument/2006/relationships/image" Target="../media/image6.png"/><Relationship Id="rId9" Type="http://schemas.openxmlformats.org/officeDocument/2006/relationships/image" Target="../media/image11.emf"/><Relationship Id="rId14" Type="http://schemas.openxmlformats.org/officeDocument/2006/relationships/image" Target="../media/image16.emf"/></Relationships>
</file>

<file path=xl/drawings/_rels/drawing9.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0</xdr:row>
      <xdr:rowOff>161925</xdr:rowOff>
    </xdr:from>
    <xdr:to>
      <xdr:col>1</xdr:col>
      <xdr:colOff>8924671</xdr:colOff>
      <xdr:row>0</xdr:row>
      <xdr:rowOff>1323340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0" y="161925"/>
          <a:ext cx="8845296" cy="1158240"/>
        </a:xfrm>
        <a:prstGeom prst="rect">
          <a:avLst/>
        </a:prstGeom>
      </xdr:spPr>
    </xdr:pic>
    <xdr:clientData/>
  </xdr:twoCellAnchor>
  <xdr:twoCellAnchor>
    <xdr:from>
      <xdr:col>1</xdr:col>
      <xdr:colOff>3784130</xdr:colOff>
      <xdr:row>3</xdr:row>
      <xdr:rowOff>136468</xdr:rowOff>
    </xdr:from>
    <xdr:to>
      <xdr:col>1</xdr:col>
      <xdr:colOff>5667962</xdr:colOff>
      <xdr:row>3</xdr:row>
      <xdr:rowOff>448038</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00000000-0008-0000-0000-000004000000}"/>
            </a:ext>
          </a:extLst>
        </xdr:cNvPr>
        <xdr:cNvSpPr/>
      </xdr:nvSpPr>
      <xdr:spPr>
        <a:xfrm>
          <a:off x="4098455" y="7146868"/>
          <a:ext cx="1883832" cy="311570"/>
        </a:xfrm>
        <a:prstGeom prst="rect">
          <a:avLst/>
        </a:prstGeom>
        <a:solidFill>
          <a:schemeClr val="accent1"/>
        </a:solidFill>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400"/>
            <a:t>I agree - continue</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11</xdr:row>
      <xdr:rowOff>1</xdr:rowOff>
    </xdr:from>
    <xdr:to>
      <xdr:col>15</xdr:col>
      <xdr:colOff>12570</xdr:colOff>
      <xdr:row>40</xdr:row>
      <xdr:rowOff>44451</xdr:rowOff>
    </xdr:to>
    <xdr:pic>
      <xdr:nvPicPr>
        <xdr:cNvPr id="310965" name="Picture 17">
          <a:extLst>
            <a:ext uri="{FF2B5EF4-FFF2-40B4-BE49-F238E27FC236}">
              <a16:creationId xmlns:a16="http://schemas.microsoft.com/office/drawing/2014/main" id="{00000000-0008-0000-0900-0000B5BE04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5" y="2314576"/>
          <a:ext cx="9728070" cy="4740275"/>
        </a:xfrm>
        <a:prstGeom prst="rect">
          <a:avLst/>
        </a:prstGeom>
        <a:noFill/>
        <a:ln w="9525">
          <a:solidFill>
            <a:schemeClr val="bg1">
              <a:lumMod val="65000"/>
            </a:schemeClr>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73</xdr:row>
      <xdr:rowOff>0</xdr:rowOff>
    </xdr:from>
    <xdr:to>
      <xdr:col>15</xdr:col>
      <xdr:colOff>19050</xdr:colOff>
      <xdr:row>82</xdr:row>
      <xdr:rowOff>119510</xdr:rowOff>
    </xdr:to>
    <xdr:pic>
      <xdr:nvPicPr>
        <xdr:cNvPr id="310966" name="Picture 18">
          <a:extLst>
            <a:ext uri="{FF2B5EF4-FFF2-40B4-BE49-F238E27FC236}">
              <a16:creationId xmlns:a16="http://schemas.microsoft.com/office/drawing/2014/main" id="{00000000-0008-0000-0900-0000B6BE04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16916400"/>
          <a:ext cx="9086850" cy="1767335"/>
        </a:xfrm>
        <a:prstGeom prst="rect">
          <a:avLst/>
        </a:prstGeom>
        <a:noFill/>
        <a:ln w="9525">
          <a:solidFill>
            <a:schemeClr val="bg1">
              <a:lumMod val="65000"/>
            </a:schemeClr>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6352</xdr:colOff>
      <xdr:row>93</xdr:row>
      <xdr:rowOff>0</xdr:rowOff>
    </xdr:from>
    <xdr:to>
      <xdr:col>15</xdr:col>
      <xdr:colOff>1</xdr:colOff>
      <xdr:row>115</xdr:row>
      <xdr:rowOff>84428</xdr:rowOff>
    </xdr:to>
    <xdr:pic>
      <xdr:nvPicPr>
        <xdr:cNvPr id="310967" name="Picture 22">
          <a:extLst>
            <a:ext uri="{FF2B5EF4-FFF2-40B4-BE49-F238E27FC236}">
              <a16:creationId xmlns:a16="http://schemas.microsoft.com/office/drawing/2014/main" id="{00000000-0008-0000-0900-0000B7BE04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2627" y="17783175"/>
          <a:ext cx="9709149" cy="3703928"/>
        </a:xfrm>
        <a:prstGeom prst="rect">
          <a:avLst/>
        </a:prstGeom>
        <a:noFill/>
        <a:ln w="9525">
          <a:solidFill>
            <a:schemeClr val="bg1">
              <a:lumMod val="65000"/>
            </a:schemeClr>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xdr:colOff>
      <xdr:row>123</xdr:row>
      <xdr:rowOff>152401</xdr:rowOff>
    </xdr:from>
    <xdr:to>
      <xdr:col>15</xdr:col>
      <xdr:colOff>0</xdr:colOff>
      <xdr:row>133</xdr:row>
      <xdr:rowOff>142081</xdr:rowOff>
    </xdr:to>
    <xdr:pic>
      <xdr:nvPicPr>
        <xdr:cNvPr id="310968" name="Picture 24">
          <a:extLst>
            <a:ext uri="{FF2B5EF4-FFF2-40B4-BE49-F238E27FC236}">
              <a16:creationId xmlns:a16="http://schemas.microsoft.com/office/drawing/2014/main" id="{00000000-0008-0000-0900-0000B8BE04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57225" y="25955626"/>
          <a:ext cx="9058275" cy="1608930"/>
        </a:xfrm>
        <a:prstGeom prst="rect">
          <a:avLst/>
        </a:prstGeom>
        <a:noFill/>
        <a:ln w="9525">
          <a:solidFill>
            <a:schemeClr val="bg1">
              <a:lumMod val="65000"/>
            </a:schemeClr>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xdr:colOff>
      <xdr:row>138</xdr:row>
      <xdr:rowOff>142875</xdr:rowOff>
    </xdr:from>
    <xdr:to>
      <xdr:col>15</xdr:col>
      <xdr:colOff>0</xdr:colOff>
      <xdr:row>149</xdr:row>
      <xdr:rowOff>131523</xdr:rowOff>
    </xdr:to>
    <xdr:pic>
      <xdr:nvPicPr>
        <xdr:cNvPr id="310969" name="Picture 26">
          <a:extLst>
            <a:ext uri="{FF2B5EF4-FFF2-40B4-BE49-F238E27FC236}">
              <a16:creationId xmlns:a16="http://schemas.microsoft.com/office/drawing/2014/main" id="{00000000-0008-0000-0900-0000B9BE04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7225" y="28374975"/>
          <a:ext cx="9058275" cy="1769823"/>
        </a:xfrm>
        <a:prstGeom prst="rect">
          <a:avLst/>
        </a:prstGeom>
        <a:noFill/>
        <a:ln w="9525">
          <a:solidFill>
            <a:schemeClr val="bg1">
              <a:lumMod val="65000"/>
            </a:schemeClr>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638175</xdr:colOff>
      <xdr:row>0</xdr:row>
      <xdr:rowOff>114300</xdr:rowOff>
    </xdr:from>
    <xdr:to>
      <xdr:col>14</xdr:col>
      <xdr:colOff>685215</xdr:colOff>
      <xdr:row>0</xdr:row>
      <xdr:rowOff>1301750</xdr:rowOff>
    </xdr:to>
    <xdr:pic>
      <xdr:nvPicPr>
        <xdr:cNvPr id="7" name="Pictur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38175" y="114300"/>
          <a:ext cx="9092615" cy="1190625"/>
        </a:xfrm>
        <a:prstGeom prst="rect">
          <a:avLst/>
        </a:prstGeom>
      </xdr:spPr>
    </xdr:pic>
    <xdr:clientData/>
  </xdr:twoCellAnchor>
  <xdr:twoCellAnchor>
    <xdr:from>
      <xdr:col>1</xdr:col>
      <xdr:colOff>0</xdr:colOff>
      <xdr:row>0</xdr:row>
      <xdr:rowOff>1343025</xdr:rowOff>
    </xdr:from>
    <xdr:to>
      <xdr:col>2</xdr:col>
      <xdr:colOff>527051</xdr:colOff>
      <xdr:row>1</xdr:row>
      <xdr:rowOff>287868</xdr:rowOff>
    </xdr:to>
    <xdr:sp macro="" textlink="">
      <xdr:nvSpPr>
        <xdr:cNvPr id="8" name="Rectangle 7">
          <a:hlinkClick xmlns:r="http://schemas.openxmlformats.org/officeDocument/2006/relationships" r:id="rId7"/>
          <a:extLst>
            <a:ext uri="{FF2B5EF4-FFF2-40B4-BE49-F238E27FC236}">
              <a16:creationId xmlns:a16="http://schemas.microsoft.com/office/drawing/2014/main" id="{00000000-0008-0000-0900-000008000000}"/>
            </a:ext>
          </a:extLst>
        </xdr:cNvPr>
        <xdr:cNvSpPr/>
      </xdr:nvSpPr>
      <xdr:spPr>
        <a:xfrm>
          <a:off x="647700" y="1343025"/>
          <a:ext cx="1174751" cy="354543"/>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xdr:from>
      <xdr:col>0</xdr:col>
      <xdr:colOff>638175</xdr:colOff>
      <xdr:row>159</xdr:row>
      <xdr:rowOff>76200</xdr:rowOff>
    </xdr:from>
    <xdr:to>
      <xdr:col>2</xdr:col>
      <xdr:colOff>517526</xdr:colOff>
      <xdr:row>159</xdr:row>
      <xdr:rowOff>430743</xdr:rowOff>
    </xdr:to>
    <xdr:sp macro="" textlink="">
      <xdr:nvSpPr>
        <xdr:cNvPr id="9" name="Rectangle 8">
          <a:hlinkClick xmlns:r="http://schemas.openxmlformats.org/officeDocument/2006/relationships" r:id="rId7"/>
          <a:extLst>
            <a:ext uri="{FF2B5EF4-FFF2-40B4-BE49-F238E27FC236}">
              <a16:creationId xmlns:a16="http://schemas.microsoft.com/office/drawing/2014/main" id="{00000000-0008-0000-0900-000009000000}"/>
            </a:ext>
          </a:extLst>
        </xdr:cNvPr>
        <xdr:cNvSpPr/>
      </xdr:nvSpPr>
      <xdr:spPr>
        <a:xfrm>
          <a:off x="638175" y="26927175"/>
          <a:ext cx="1174751" cy="354543"/>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11</xdr:row>
      <xdr:rowOff>0</xdr:rowOff>
    </xdr:from>
    <xdr:to>
      <xdr:col>14</xdr:col>
      <xdr:colOff>939800</xdr:colOff>
      <xdr:row>40</xdr:row>
      <xdr:rowOff>63500</xdr:rowOff>
    </xdr:to>
    <xdr:pic>
      <xdr:nvPicPr>
        <xdr:cNvPr id="311906" name="Picture 17">
          <a:extLst>
            <a:ext uri="{FF2B5EF4-FFF2-40B4-BE49-F238E27FC236}">
              <a16:creationId xmlns:a16="http://schemas.microsoft.com/office/drawing/2014/main" id="{00000000-0008-0000-0A00-000062C204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2724150"/>
          <a:ext cx="9731375" cy="4759325"/>
        </a:xfrm>
        <a:prstGeom prst="rect">
          <a:avLst/>
        </a:prstGeom>
        <a:noFill/>
        <a:ln w="9525">
          <a:solidFill>
            <a:schemeClr val="bg1">
              <a:lumMod val="65000"/>
            </a:schemeClr>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xdr:colOff>
      <xdr:row>76</xdr:row>
      <xdr:rowOff>9525</xdr:rowOff>
    </xdr:from>
    <xdr:to>
      <xdr:col>15</xdr:col>
      <xdr:colOff>28575</xdr:colOff>
      <xdr:row>86</xdr:row>
      <xdr:rowOff>126327</xdr:rowOff>
    </xdr:to>
    <xdr:pic>
      <xdr:nvPicPr>
        <xdr:cNvPr id="311907" name="Picture 8">
          <a:extLst>
            <a:ext uri="{FF2B5EF4-FFF2-40B4-BE49-F238E27FC236}">
              <a16:creationId xmlns:a16="http://schemas.microsoft.com/office/drawing/2014/main" id="{00000000-0008-0000-0A00-000063C204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 y="17602200"/>
          <a:ext cx="9696450" cy="1926552"/>
        </a:xfrm>
        <a:prstGeom prst="rect">
          <a:avLst/>
        </a:prstGeom>
        <a:noFill/>
        <a:ln w="9525">
          <a:solidFill>
            <a:schemeClr val="bg1">
              <a:lumMod val="65000"/>
            </a:schemeClr>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xdr:colOff>
      <xdr:row>97</xdr:row>
      <xdr:rowOff>19050</xdr:rowOff>
    </xdr:from>
    <xdr:to>
      <xdr:col>15</xdr:col>
      <xdr:colOff>0</xdr:colOff>
      <xdr:row>107</xdr:row>
      <xdr:rowOff>11113</xdr:rowOff>
    </xdr:to>
    <xdr:pic>
      <xdr:nvPicPr>
        <xdr:cNvPr id="311909" name="Picture 24">
          <a:extLst>
            <a:ext uri="{FF2B5EF4-FFF2-40B4-BE49-F238E27FC236}">
              <a16:creationId xmlns:a16="http://schemas.microsoft.com/office/drawing/2014/main" id="{00000000-0008-0000-0A00-000065C204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9125" y="26603325"/>
          <a:ext cx="9667875" cy="1611313"/>
        </a:xfrm>
        <a:prstGeom prst="rect">
          <a:avLst/>
        </a:prstGeom>
        <a:noFill/>
        <a:ln w="9525">
          <a:solidFill>
            <a:schemeClr val="bg1">
              <a:lumMod val="65000"/>
            </a:schemeClr>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xdr:colOff>
      <xdr:row>110</xdr:row>
      <xdr:rowOff>9525</xdr:rowOff>
    </xdr:from>
    <xdr:to>
      <xdr:col>15</xdr:col>
      <xdr:colOff>19050</xdr:colOff>
      <xdr:row>122</xdr:row>
      <xdr:rowOff>38804</xdr:rowOff>
    </xdr:to>
    <xdr:pic>
      <xdr:nvPicPr>
        <xdr:cNvPr id="311910" name="Picture 11">
          <a:extLst>
            <a:ext uri="{FF2B5EF4-FFF2-40B4-BE49-F238E27FC236}">
              <a16:creationId xmlns:a16="http://schemas.microsoft.com/office/drawing/2014/main" id="{00000000-0008-0000-0A00-000066C204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19125" y="28860750"/>
          <a:ext cx="9686925" cy="1972379"/>
        </a:xfrm>
        <a:prstGeom prst="rect">
          <a:avLst/>
        </a:prstGeom>
        <a:noFill/>
        <a:ln w="9525">
          <a:solidFill>
            <a:schemeClr val="bg1">
              <a:lumMod val="65000"/>
            </a:schemeClr>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609599</xdr:colOff>
      <xdr:row>0</xdr:row>
      <xdr:rowOff>95249</xdr:rowOff>
    </xdr:from>
    <xdr:to>
      <xdr:col>14</xdr:col>
      <xdr:colOff>704264</xdr:colOff>
      <xdr:row>1</xdr:row>
      <xdr:rowOff>57149</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09599" y="95249"/>
          <a:ext cx="9092615" cy="1190625"/>
        </a:xfrm>
        <a:prstGeom prst="rect">
          <a:avLst/>
        </a:prstGeom>
      </xdr:spPr>
    </xdr:pic>
    <xdr:clientData/>
  </xdr:twoCellAnchor>
  <xdr:twoCellAnchor>
    <xdr:from>
      <xdr:col>1</xdr:col>
      <xdr:colOff>0</xdr:colOff>
      <xdr:row>1</xdr:row>
      <xdr:rowOff>95250</xdr:rowOff>
    </xdr:from>
    <xdr:to>
      <xdr:col>2</xdr:col>
      <xdr:colOff>527051</xdr:colOff>
      <xdr:row>3</xdr:row>
      <xdr:rowOff>40218</xdr:rowOff>
    </xdr:to>
    <xdr:sp macro="" textlink="">
      <xdr:nvSpPr>
        <xdr:cNvPr id="7" name="Rectangle 6">
          <a:hlinkClick xmlns:r="http://schemas.openxmlformats.org/officeDocument/2006/relationships" r:id="rId6"/>
          <a:extLst>
            <a:ext uri="{FF2B5EF4-FFF2-40B4-BE49-F238E27FC236}">
              <a16:creationId xmlns:a16="http://schemas.microsoft.com/office/drawing/2014/main" id="{00000000-0008-0000-0A00-000007000000}"/>
            </a:ext>
          </a:extLst>
        </xdr:cNvPr>
        <xdr:cNvSpPr/>
      </xdr:nvSpPr>
      <xdr:spPr>
        <a:xfrm>
          <a:off x="609600" y="1323975"/>
          <a:ext cx="1174751" cy="354543"/>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xdr:from>
      <xdr:col>0</xdr:col>
      <xdr:colOff>600075</xdr:colOff>
      <xdr:row>126</xdr:row>
      <xdr:rowOff>66675</xdr:rowOff>
    </xdr:from>
    <xdr:to>
      <xdr:col>2</xdr:col>
      <xdr:colOff>517526</xdr:colOff>
      <xdr:row>127</xdr:row>
      <xdr:rowOff>21168</xdr:rowOff>
    </xdr:to>
    <xdr:sp macro="" textlink="">
      <xdr:nvSpPr>
        <xdr:cNvPr id="9" name="Rectangle 8">
          <a:hlinkClick xmlns:r="http://schemas.openxmlformats.org/officeDocument/2006/relationships" r:id="rId6"/>
          <a:extLst>
            <a:ext uri="{FF2B5EF4-FFF2-40B4-BE49-F238E27FC236}">
              <a16:creationId xmlns:a16="http://schemas.microsoft.com/office/drawing/2014/main" id="{00000000-0008-0000-0A00-000009000000}"/>
            </a:ext>
          </a:extLst>
        </xdr:cNvPr>
        <xdr:cNvSpPr/>
      </xdr:nvSpPr>
      <xdr:spPr>
        <a:xfrm>
          <a:off x="600075" y="24079200"/>
          <a:ext cx="1174751" cy="354543"/>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4106545</xdr:colOff>
      <xdr:row>5</xdr:row>
      <xdr:rowOff>821055</xdr:rowOff>
    </xdr:from>
    <xdr:to>
      <xdr:col>1</xdr:col>
      <xdr:colOff>4773296</xdr:colOff>
      <xdr:row>5</xdr:row>
      <xdr:rowOff>1062635</xdr:rowOff>
    </xdr:to>
    <xdr:pic>
      <xdr:nvPicPr>
        <xdr:cNvPr id="3" name="Picture 34" descr="Creative Commons Attribution Licence">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766945" y="5120005"/>
          <a:ext cx="666751" cy="241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15240</xdr:colOff>
      <xdr:row>0</xdr:row>
      <xdr:rowOff>106680</xdr:rowOff>
    </xdr:from>
    <xdr:to>
      <xdr:col>2</xdr:col>
      <xdr:colOff>69553</xdr:colOff>
      <xdr:row>0</xdr:row>
      <xdr:rowOff>1468755</xdr:rowOff>
    </xdr:to>
    <xdr:pic>
      <xdr:nvPicPr>
        <xdr:cNvPr id="4" name="Picture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40080" y="106680"/>
          <a:ext cx="9426913" cy="1362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133350</xdr:rowOff>
    </xdr:from>
    <xdr:to>
      <xdr:col>3</xdr:col>
      <xdr:colOff>6350</xdr:colOff>
      <xdr:row>0</xdr:row>
      <xdr:rowOff>1288415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0525" y="133350"/>
          <a:ext cx="8124825" cy="1158240"/>
        </a:xfrm>
        <a:prstGeom prst="rect">
          <a:avLst/>
        </a:prstGeom>
      </xdr:spPr>
    </xdr:pic>
    <xdr:clientData/>
  </xdr:twoCellAnchor>
  <xdr:twoCellAnchor>
    <xdr:from>
      <xdr:col>1</xdr:col>
      <xdr:colOff>76199</xdr:colOff>
      <xdr:row>4</xdr:row>
      <xdr:rowOff>28575</xdr:rowOff>
    </xdr:from>
    <xdr:to>
      <xdr:col>1</xdr:col>
      <xdr:colOff>2657475</xdr:colOff>
      <xdr:row>4</xdr:row>
      <xdr:rowOff>371476</xdr:rowOff>
    </xdr:to>
    <xdr:sp macro="" textlink="">
      <xdr:nvSpPr>
        <xdr:cNvPr id="7" name="Rectangle 6">
          <a:hlinkClick xmlns:r="http://schemas.openxmlformats.org/officeDocument/2006/relationships" r:id="rId2"/>
          <a:extLst>
            <a:ext uri="{FF2B5EF4-FFF2-40B4-BE49-F238E27FC236}">
              <a16:creationId xmlns:a16="http://schemas.microsoft.com/office/drawing/2014/main" id="{00000000-0008-0000-0100-000007000000}"/>
            </a:ext>
          </a:extLst>
        </xdr:cNvPr>
        <xdr:cNvSpPr/>
      </xdr:nvSpPr>
      <xdr:spPr>
        <a:xfrm>
          <a:off x="466724" y="2581275"/>
          <a:ext cx="2581276" cy="342901"/>
        </a:xfrm>
        <a:prstGeom prst="rect">
          <a:avLst/>
        </a:prstGeom>
        <a:solidFill>
          <a:schemeClr val="accent1"/>
        </a:solidFill>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400"/>
            <a:t>Enter method 1 methane data</a:t>
          </a:r>
        </a:p>
      </xdr:txBody>
    </xdr:sp>
    <xdr:clientData/>
  </xdr:twoCellAnchor>
  <xdr:twoCellAnchor>
    <xdr:from>
      <xdr:col>1</xdr:col>
      <xdr:colOff>70185</xdr:colOff>
      <xdr:row>5</xdr:row>
      <xdr:rowOff>19050</xdr:rowOff>
    </xdr:from>
    <xdr:to>
      <xdr:col>1</xdr:col>
      <xdr:colOff>2657474</xdr:colOff>
      <xdr:row>5</xdr:row>
      <xdr:rowOff>361951</xdr:rowOff>
    </xdr:to>
    <xdr:sp macro="" textlink="">
      <xdr:nvSpPr>
        <xdr:cNvPr id="13" name="Rectangle 12">
          <a:hlinkClick xmlns:r="http://schemas.openxmlformats.org/officeDocument/2006/relationships" r:id="rId3"/>
          <a:extLst>
            <a:ext uri="{FF2B5EF4-FFF2-40B4-BE49-F238E27FC236}">
              <a16:creationId xmlns:a16="http://schemas.microsoft.com/office/drawing/2014/main" id="{00000000-0008-0000-0100-00000D000000}"/>
            </a:ext>
          </a:extLst>
        </xdr:cNvPr>
        <xdr:cNvSpPr/>
      </xdr:nvSpPr>
      <xdr:spPr>
        <a:xfrm>
          <a:off x="461211" y="2951747"/>
          <a:ext cx="2587289" cy="342901"/>
        </a:xfrm>
        <a:prstGeom prst="rect">
          <a:avLst/>
        </a:prstGeom>
        <a:solidFill>
          <a:schemeClr val="accent1"/>
        </a:solidFill>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400"/>
            <a:t>Enter method 2/3 methane data</a:t>
          </a:r>
        </a:p>
      </xdr:txBody>
    </xdr:sp>
    <xdr:clientData/>
  </xdr:twoCellAnchor>
  <xdr:twoCellAnchor>
    <xdr:from>
      <xdr:col>1</xdr:col>
      <xdr:colOff>76701</xdr:colOff>
      <xdr:row>6</xdr:row>
      <xdr:rowOff>18548</xdr:rowOff>
    </xdr:from>
    <xdr:to>
      <xdr:col>1</xdr:col>
      <xdr:colOff>2658478</xdr:colOff>
      <xdr:row>6</xdr:row>
      <xdr:rowOff>361449</xdr:rowOff>
    </xdr:to>
    <xdr:sp macro="" textlink="">
      <xdr:nvSpPr>
        <xdr:cNvPr id="14" name="Rectangle 13">
          <a:hlinkClick xmlns:r="http://schemas.openxmlformats.org/officeDocument/2006/relationships" r:id="rId4"/>
          <a:extLst>
            <a:ext uri="{FF2B5EF4-FFF2-40B4-BE49-F238E27FC236}">
              <a16:creationId xmlns:a16="http://schemas.microsoft.com/office/drawing/2014/main" id="{00000000-0008-0000-0100-00000E000000}"/>
            </a:ext>
          </a:extLst>
        </xdr:cNvPr>
        <xdr:cNvSpPr/>
      </xdr:nvSpPr>
      <xdr:spPr>
        <a:xfrm>
          <a:off x="467727" y="3332245"/>
          <a:ext cx="2581777" cy="342901"/>
        </a:xfrm>
        <a:prstGeom prst="rect">
          <a:avLst/>
        </a:prstGeom>
        <a:solidFill>
          <a:schemeClr val="accent1"/>
        </a:solidFill>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400"/>
            <a:t>Enter nitrogen data</a:t>
          </a:r>
        </a:p>
      </xdr:txBody>
    </xdr:sp>
    <xdr:clientData/>
  </xdr:twoCellAnchor>
  <xdr:twoCellAnchor>
    <xdr:from>
      <xdr:col>1</xdr:col>
      <xdr:colOff>77202</xdr:colOff>
      <xdr:row>7</xdr:row>
      <xdr:rowOff>19050</xdr:rowOff>
    </xdr:from>
    <xdr:to>
      <xdr:col>1</xdr:col>
      <xdr:colOff>2658979</xdr:colOff>
      <xdr:row>7</xdr:row>
      <xdr:rowOff>361951</xdr:rowOff>
    </xdr:to>
    <xdr:sp macro="" textlink="">
      <xdr:nvSpPr>
        <xdr:cNvPr id="15" name="Rectangle 14">
          <a:hlinkClick xmlns:r="http://schemas.openxmlformats.org/officeDocument/2006/relationships" r:id="rId5"/>
          <a:extLst>
            <a:ext uri="{FF2B5EF4-FFF2-40B4-BE49-F238E27FC236}">
              <a16:creationId xmlns:a16="http://schemas.microsoft.com/office/drawing/2014/main" id="{00000000-0008-0000-0100-00000F000000}"/>
            </a:ext>
          </a:extLst>
        </xdr:cNvPr>
        <xdr:cNvSpPr/>
      </xdr:nvSpPr>
      <xdr:spPr>
        <a:xfrm>
          <a:off x="468228" y="3713747"/>
          <a:ext cx="2581777" cy="342901"/>
        </a:xfrm>
        <a:prstGeom prst="rect">
          <a:avLst/>
        </a:prstGeom>
        <a:solidFill>
          <a:schemeClr val="accent1"/>
        </a:solidFill>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400"/>
            <a:t>View method 1 output</a:t>
          </a:r>
        </a:p>
      </xdr:txBody>
    </xdr:sp>
    <xdr:clientData/>
  </xdr:twoCellAnchor>
  <xdr:twoCellAnchor>
    <xdr:from>
      <xdr:col>1</xdr:col>
      <xdr:colOff>77202</xdr:colOff>
      <xdr:row>8</xdr:row>
      <xdr:rowOff>23562</xdr:rowOff>
    </xdr:from>
    <xdr:to>
      <xdr:col>1</xdr:col>
      <xdr:colOff>2658978</xdr:colOff>
      <xdr:row>8</xdr:row>
      <xdr:rowOff>366463</xdr:rowOff>
    </xdr:to>
    <xdr:sp macro="" textlink="">
      <xdr:nvSpPr>
        <xdr:cNvPr id="16" name="Rectangle 15">
          <a:hlinkClick xmlns:r="http://schemas.openxmlformats.org/officeDocument/2006/relationships" r:id="rId6"/>
          <a:extLst>
            <a:ext uri="{FF2B5EF4-FFF2-40B4-BE49-F238E27FC236}">
              <a16:creationId xmlns:a16="http://schemas.microsoft.com/office/drawing/2014/main" id="{00000000-0008-0000-0100-000010000000}"/>
            </a:ext>
          </a:extLst>
        </xdr:cNvPr>
        <xdr:cNvSpPr/>
      </xdr:nvSpPr>
      <xdr:spPr>
        <a:xfrm>
          <a:off x="468228" y="4099259"/>
          <a:ext cx="2581776" cy="342901"/>
        </a:xfrm>
        <a:prstGeom prst="rect">
          <a:avLst/>
        </a:prstGeom>
        <a:solidFill>
          <a:schemeClr val="accent1"/>
        </a:solidFill>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400"/>
            <a:t>View method 2/3 output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466725</xdr:colOff>
      <xdr:row>0</xdr:row>
      <xdr:rowOff>266700</xdr:rowOff>
    </xdr:from>
    <xdr:to>
      <xdr:col>0</xdr:col>
      <xdr:colOff>3286125</xdr:colOff>
      <xdr:row>0</xdr:row>
      <xdr:rowOff>1181100</xdr:rowOff>
    </xdr:to>
    <xdr:pic>
      <xdr:nvPicPr>
        <xdr:cNvPr id="306385" name="Picture 2">
          <a:extLst>
            <a:ext uri="{FF2B5EF4-FFF2-40B4-BE49-F238E27FC236}">
              <a16:creationId xmlns:a16="http://schemas.microsoft.com/office/drawing/2014/main" id="{00000000-0008-0000-0200-0000D1AC04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5" y="266700"/>
          <a:ext cx="28194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2819400</xdr:colOff>
      <xdr:row>0</xdr:row>
      <xdr:rowOff>914400</xdr:rowOff>
    </xdr:to>
    <xdr:pic>
      <xdr:nvPicPr>
        <xdr:cNvPr id="316426" name="Picture 1">
          <a:extLst>
            <a:ext uri="{FF2B5EF4-FFF2-40B4-BE49-F238E27FC236}">
              <a16:creationId xmlns:a16="http://schemas.microsoft.com/office/drawing/2014/main" id="{00000000-0008-0000-0300-00000AD404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194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2819400</xdr:colOff>
      <xdr:row>0</xdr:row>
      <xdr:rowOff>914400</xdr:rowOff>
    </xdr:to>
    <xdr:pic>
      <xdr:nvPicPr>
        <xdr:cNvPr id="266237" name="Picture 1">
          <a:extLst>
            <a:ext uri="{FF2B5EF4-FFF2-40B4-BE49-F238E27FC236}">
              <a16:creationId xmlns:a16="http://schemas.microsoft.com/office/drawing/2014/main" id="{00000000-0008-0000-0400-0000FD0F04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194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87841</xdr:rowOff>
    </xdr:from>
    <xdr:to>
      <xdr:col>3</xdr:col>
      <xdr:colOff>1497816</xdr:colOff>
      <xdr:row>0</xdr:row>
      <xdr:rowOff>1250843</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4583" y="87841"/>
          <a:ext cx="9187138" cy="1158240"/>
        </a:xfrm>
        <a:prstGeom prst="rect">
          <a:avLst/>
        </a:prstGeom>
      </xdr:spPr>
    </xdr:pic>
    <xdr:clientData/>
  </xdr:twoCellAnchor>
  <xdr:twoCellAnchor>
    <xdr:from>
      <xdr:col>1</xdr:col>
      <xdr:colOff>1</xdr:colOff>
      <xdr:row>0</xdr:row>
      <xdr:rowOff>1359959</xdr:rowOff>
    </xdr:from>
    <xdr:to>
      <xdr:col>1</xdr:col>
      <xdr:colOff>1174752</xdr:colOff>
      <xdr:row>1</xdr:row>
      <xdr:rowOff>78318</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00000000-0008-0000-0500-000006000000}"/>
            </a:ext>
          </a:extLst>
        </xdr:cNvPr>
        <xdr:cNvSpPr/>
      </xdr:nvSpPr>
      <xdr:spPr>
        <a:xfrm>
          <a:off x="254001" y="1359959"/>
          <a:ext cx="1174751" cy="348192"/>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xdr:from>
      <xdr:col>1</xdr:col>
      <xdr:colOff>95250</xdr:colOff>
      <xdr:row>48</xdr:row>
      <xdr:rowOff>10584</xdr:rowOff>
    </xdr:from>
    <xdr:to>
      <xdr:col>1</xdr:col>
      <xdr:colOff>1270001</xdr:colOff>
      <xdr:row>48</xdr:row>
      <xdr:rowOff>353484</xdr:rowOff>
    </xdr:to>
    <xdr:sp macro="" textlink="">
      <xdr:nvSpPr>
        <xdr:cNvPr id="10" name="Rectangle 9">
          <a:hlinkClick xmlns:r="http://schemas.openxmlformats.org/officeDocument/2006/relationships" r:id="rId2"/>
          <a:extLst>
            <a:ext uri="{FF2B5EF4-FFF2-40B4-BE49-F238E27FC236}">
              <a16:creationId xmlns:a16="http://schemas.microsoft.com/office/drawing/2014/main" id="{00000000-0008-0000-0500-00000A000000}"/>
            </a:ext>
          </a:extLst>
        </xdr:cNvPr>
        <xdr:cNvSpPr/>
      </xdr:nvSpPr>
      <xdr:spPr>
        <a:xfrm>
          <a:off x="95250" y="18023417"/>
          <a:ext cx="1174751" cy="342900"/>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1</xdr:row>
      <xdr:rowOff>63500</xdr:rowOff>
    </xdr:from>
    <xdr:ext cx="8843179" cy="1180464"/>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2833" y="63500"/>
          <a:ext cx="8843179" cy="1180464"/>
        </a:xfrm>
        <a:prstGeom prst="rect">
          <a:avLst/>
        </a:prstGeom>
      </xdr:spPr>
    </xdr:pic>
    <xdr:clientData/>
  </xdr:oneCellAnchor>
  <xdr:twoCellAnchor>
    <xdr:from>
      <xdr:col>1</xdr:col>
      <xdr:colOff>3736</xdr:colOff>
      <xdr:row>9</xdr:row>
      <xdr:rowOff>21167</xdr:rowOff>
    </xdr:from>
    <xdr:to>
      <xdr:col>1</xdr:col>
      <xdr:colOff>1178487</xdr:colOff>
      <xdr:row>9</xdr:row>
      <xdr:rowOff>374651</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700-000003000000}"/>
            </a:ext>
          </a:extLst>
        </xdr:cNvPr>
        <xdr:cNvSpPr/>
      </xdr:nvSpPr>
      <xdr:spPr>
        <a:xfrm>
          <a:off x="236569" y="1312334"/>
          <a:ext cx="1174751" cy="353484"/>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xdr:from>
      <xdr:col>1</xdr:col>
      <xdr:colOff>116417</xdr:colOff>
      <xdr:row>56</xdr:row>
      <xdr:rowOff>95251</xdr:rowOff>
    </xdr:from>
    <xdr:to>
      <xdr:col>1</xdr:col>
      <xdr:colOff>1291168</xdr:colOff>
      <xdr:row>56</xdr:row>
      <xdr:rowOff>438151</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00000000-0008-0000-0700-000004000000}"/>
            </a:ext>
          </a:extLst>
        </xdr:cNvPr>
        <xdr:cNvSpPr/>
      </xdr:nvSpPr>
      <xdr:spPr>
        <a:xfrm>
          <a:off x="116417" y="65284351"/>
          <a:ext cx="1174751" cy="342900"/>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28575</xdr:colOff>
      <xdr:row>10</xdr:row>
      <xdr:rowOff>19050</xdr:rowOff>
    </xdr:from>
    <xdr:to>
      <xdr:col>10</xdr:col>
      <xdr:colOff>1009650</xdr:colOff>
      <xdr:row>31</xdr:row>
      <xdr:rowOff>47625</xdr:rowOff>
    </xdr:to>
    <xdr:grpSp>
      <xdr:nvGrpSpPr>
        <xdr:cNvPr id="317604" name="Group 37">
          <a:extLst>
            <a:ext uri="{FF2B5EF4-FFF2-40B4-BE49-F238E27FC236}">
              <a16:creationId xmlns:a16="http://schemas.microsoft.com/office/drawing/2014/main" id="{00000000-0008-0000-0600-0000A4D80400}"/>
            </a:ext>
          </a:extLst>
        </xdr:cNvPr>
        <xdr:cNvGrpSpPr>
          <a:grpSpLocks/>
        </xdr:cNvGrpSpPr>
      </xdr:nvGrpSpPr>
      <xdr:grpSpPr bwMode="auto">
        <a:xfrm>
          <a:off x="28575" y="2540000"/>
          <a:ext cx="9223375" cy="3895725"/>
          <a:chOff x="19050" y="3262313"/>
          <a:chExt cx="8170069" cy="4029075"/>
        </a:xfrm>
      </xdr:grpSpPr>
      <xdr:pic>
        <xdr:nvPicPr>
          <xdr:cNvPr id="317636" name="Picture 1">
            <a:extLst>
              <a:ext uri="{FF2B5EF4-FFF2-40B4-BE49-F238E27FC236}">
                <a16:creationId xmlns:a16="http://schemas.microsoft.com/office/drawing/2014/main" id="{00000000-0008-0000-0600-0000C4D8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3262313"/>
            <a:ext cx="8170069" cy="4029075"/>
          </a:xfrm>
          <a:prstGeom prst="rect">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grpSp>
        <xdr:nvGrpSpPr>
          <xdr:cNvPr id="317637" name="Group 17">
            <a:extLst>
              <a:ext uri="{FF2B5EF4-FFF2-40B4-BE49-F238E27FC236}">
                <a16:creationId xmlns:a16="http://schemas.microsoft.com/office/drawing/2014/main" id="{00000000-0008-0000-0600-0000C5D80400}"/>
              </a:ext>
            </a:extLst>
          </xdr:cNvPr>
          <xdr:cNvGrpSpPr>
            <a:grpSpLocks/>
          </xdr:cNvGrpSpPr>
        </xdr:nvGrpSpPr>
        <xdr:grpSpPr bwMode="auto">
          <a:xfrm>
            <a:off x="3131344" y="3262313"/>
            <a:ext cx="1759744" cy="3295650"/>
            <a:chOff x="3626770" y="2788537"/>
            <a:chExt cx="1656000" cy="3285058"/>
          </a:xfrm>
        </xdr:grpSpPr>
        <xdr:cxnSp macro="">
          <xdr:nvCxnSpPr>
            <xdr:cNvPr id="9" name="Straight Arrow Connector 8">
              <a:extLst>
                <a:ext uri="{FF2B5EF4-FFF2-40B4-BE49-F238E27FC236}">
                  <a16:creationId xmlns:a16="http://schemas.microsoft.com/office/drawing/2014/main" id="{00000000-0008-0000-0600-000009000000}"/>
                </a:ext>
              </a:extLst>
            </xdr:cNvPr>
            <xdr:cNvCxnSpPr>
              <a:stCxn id="203910" idx="0"/>
              <a:endCxn id="10" idx="0"/>
            </xdr:cNvCxnSpPr>
          </xdr:nvCxnSpPr>
          <xdr:spPr bwMode="auto">
            <a:xfrm rot="16200000" flipH="1" flipV="1">
              <a:off x="3061695" y="4190215"/>
              <a:ext cx="2886294" cy="82939"/>
            </a:xfrm>
            <a:prstGeom prst="straightConnector1">
              <a:avLst/>
            </a:prstGeom>
            <a:ln w="3810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0" name="Oval 9">
              <a:extLst>
                <a:ext uri="{FF2B5EF4-FFF2-40B4-BE49-F238E27FC236}">
                  <a16:creationId xmlns:a16="http://schemas.microsoft.com/office/drawing/2014/main" id="{00000000-0008-0000-0600-00000A000000}"/>
                </a:ext>
              </a:extLst>
            </xdr:cNvPr>
            <xdr:cNvSpPr/>
          </xdr:nvSpPr>
          <xdr:spPr bwMode="auto">
            <a:xfrm>
              <a:off x="3625692" y="5674831"/>
              <a:ext cx="1658772" cy="398764"/>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AU"/>
            </a:p>
          </xdr:txBody>
        </xdr:sp>
      </xdr:grpSp>
    </xdr:grpSp>
    <xdr:clientData/>
  </xdr:twoCellAnchor>
  <xdr:twoCellAnchor editAs="absolute">
    <xdr:from>
      <xdr:col>0</xdr:col>
      <xdr:colOff>523875</xdr:colOff>
      <xdr:row>34</xdr:row>
      <xdr:rowOff>66675</xdr:rowOff>
    </xdr:from>
    <xdr:to>
      <xdr:col>10</xdr:col>
      <xdr:colOff>304800</xdr:colOff>
      <xdr:row>60</xdr:row>
      <xdr:rowOff>0</xdr:rowOff>
    </xdr:to>
    <xdr:grpSp>
      <xdr:nvGrpSpPr>
        <xdr:cNvPr id="317605" name="Group 38">
          <a:extLst>
            <a:ext uri="{FF2B5EF4-FFF2-40B4-BE49-F238E27FC236}">
              <a16:creationId xmlns:a16="http://schemas.microsoft.com/office/drawing/2014/main" id="{00000000-0008-0000-0600-0000A5D80400}"/>
            </a:ext>
          </a:extLst>
        </xdr:cNvPr>
        <xdr:cNvGrpSpPr>
          <a:grpSpLocks/>
        </xdr:cNvGrpSpPr>
      </xdr:nvGrpSpPr>
      <xdr:grpSpPr bwMode="auto">
        <a:xfrm>
          <a:off x="523875" y="7026275"/>
          <a:ext cx="8023225" cy="4721225"/>
          <a:chOff x="0" y="7924800"/>
          <a:chExt cx="6972300" cy="4886325"/>
        </a:xfrm>
      </xdr:grpSpPr>
      <xdr:pic>
        <xdr:nvPicPr>
          <xdr:cNvPr id="317632" name="Picture 2">
            <a:extLst>
              <a:ext uri="{FF2B5EF4-FFF2-40B4-BE49-F238E27FC236}">
                <a16:creationId xmlns:a16="http://schemas.microsoft.com/office/drawing/2014/main" id="{00000000-0008-0000-0600-0000C0D804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7924800"/>
            <a:ext cx="6953250" cy="4886325"/>
          </a:xfrm>
          <a:prstGeom prst="rect">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sp macro="" textlink="">
        <xdr:nvSpPr>
          <xdr:cNvPr id="6" name="Oval 5">
            <a:extLst>
              <a:ext uri="{FF2B5EF4-FFF2-40B4-BE49-F238E27FC236}">
                <a16:creationId xmlns:a16="http://schemas.microsoft.com/office/drawing/2014/main" id="{00000000-0008-0000-0600-000006000000}"/>
              </a:ext>
            </a:extLst>
          </xdr:cNvPr>
          <xdr:cNvSpPr/>
        </xdr:nvSpPr>
        <xdr:spPr bwMode="auto">
          <a:xfrm>
            <a:off x="0" y="9001125"/>
            <a:ext cx="774700" cy="333375"/>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AU"/>
          </a:p>
        </xdr:txBody>
      </xdr:sp>
      <xdr:sp macro="" textlink="">
        <xdr:nvSpPr>
          <xdr:cNvPr id="7" name="Oval 6">
            <a:extLst>
              <a:ext uri="{FF2B5EF4-FFF2-40B4-BE49-F238E27FC236}">
                <a16:creationId xmlns:a16="http://schemas.microsoft.com/office/drawing/2014/main" id="{00000000-0008-0000-0600-000007000000}"/>
              </a:ext>
            </a:extLst>
          </xdr:cNvPr>
          <xdr:cNvSpPr/>
        </xdr:nvSpPr>
        <xdr:spPr bwMode="auto">
          <a:xfrm>
            <a:off x="17409" y="8677275"/>
            <a:ext cx="687655" cy="323850"/>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AU"/>
          </a:p>
        </xdr:txBody>
      </xdr:sp>
      <xdr:sp macro="" textlink="">
        <xdr:nvSpPr>
          <xdr:cNvPr id="12" name="Oval 11">
            <a:extLst>
              <a:ext uri="{FF2B5EF4-FFF2-40B4-BE49-F238E27FC236}">
                <a16:creationId xmlns:a16="http://schemas.microsoft.com/office/drawing/2014/main" id="{00000000-0008-0000-0600-00000C000000}"/>
              </a:ext>
            </a:extLst>
          </xdr:cNvPr>
          <xdr:cNvSpPr/>
        </xdr:nvSpPr>
        <xdr:spPr bwMode="auto">
          <a:xfrm>
            <a:off x="113158" y="9953625"/>
            <a:ext cx="1714785" cy="209550"/>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AU"/>
          </a:p>
        </xdr:txBody>
      </xdr:sp>
    </xdr:grpSp>
    <xdr:clientData/>
  </xdr:twoCellAnchor>
  <xdr:twoCellAnchor editAs="absolute">
    <xdr:from>
      <xdr:col>0</xdr:col>
      <xdr:colOff>0</xdr:colOff>
      <xdr:row>141</xdr:row>
      <xdr:rowOff>28575</xdr:rowOff>
    </xdr:from>
    <xdr:to>
      <xdr:col>10</xdr:col>
      <xdr:colOff>1019175</xdr:colOff>
      <xdr:row>163</xdr:row>
      <xdr:rowOff>47625</xdr:rowOff>
    </xdr:to>
    <xdr:grpSp>
      <xdr:nvGrpSpPr>
        <xdr:cNvPr id="317606" name="Group 39">
          <a:extLst>
            <a:ext uri="{FF2B5EF4-FFF2-40B4-BE49-F238E27FC236}">
              <a16:creationId xmlns:a16="http://schemas.microsoft.com/office/drawing/2014/main" id="{00000000-0008-0000-0600-0000A6D80400}"/>
            </a:ext>
          </a:extLst>
        </xdr:cNvPr>
        <xdr:cNvGrpSpPr>
          <a:grpSpLocks/>
        </xdr:cNvGrpSpPr>
      </xdr:nvGrpSpPr>
      <xdr:grpSpPr bwMode="auto">
        <a:xfrm>
          <a:off x="0" y="27384375"/>
          <a:ext cx="9261475" cy="4070350"/>
          <a:chOff x="0" y="28984575"/>
          <a:chExt cx="8208169" cy="4210050"/>
        </a:xfrm>
      </xdr:grpSpPr>
      <xdr:pic>
        <xdr:nvPicPr>
          <xdr:cNvPr id="317628" name="Picture 7">
            <a:extLst>
              <a:ext uri="{FF2B5EF4-FFF2-40B4-BE49-F238E27FC236}">
                <a16:creationId xmlns:a16="http://schemas.microsoft.com/office/drawing/2014/main" id="{00000000-0008-0000-0600-0000BCD804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9479875"/>
            <a:ext cx="8208169" cy="3714750"/>
          </a:xfrm>
          <a:prstGeom prst="rect">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grpSp>
        <xdr:nvGrpSpPr>
          <xdr:cNvPr id="317629" name="Group 31">
            <a:extLst>
              <a:ext uri="{FF2B5EF4-FFF2-40B4-BE49-F238E27FC236}">
                <a16:creationId xmlns:a16="http://schemas.microsoft.com/office/drawing/2014/main" id="{00000000-0008-0000-0600-0000BDD80400}"/>
              </a:ext>
            </a:extLst>
          </xdr:cNvPr>
          <xdr:cNvGrpSpPr>
            <a:grpSpLocks/>
          </xdr:cNvGrpSpPr>
        </xdr:nvGrpSpPr>
        <xdr:grpSpPr bwMode="auto">
          <a:xfrm>
            <a:off x="3198019" y="28984575"/>
            <a:ext cx="1928812" cy="4038600"/>
            <a:chOff x="-5802485" y="15902565"/>
            <a:chExt cx="2168377" cy="4040345"/>
          </a:xfrm>
        </xdr:grpSpPr>
        <xdr:sp macro="" textlink="">
          <xdr:nvSpPr>
            <xdr:cNvPr id="20" name="Oval 19">
              <a:extLst>
                <a:ext uri="{FF2B5EF4-FFF2-40B4-BE49-F238E27FC236}">
                  <a16:creationId xmlns:a16="http://schemas.microsoft.com/office/drawing/2014/main" id="{00000000-0008-0000-0600-000014000000}"/>
                </a:ext>
              </a:extLst>
            </xdr:cNvPr>
            <xdr:cNvSpPr/>
          </xdr:nvSpPr>
          <xdr:spPr bwMode="auto">
            <a:xfrm>
              <a:off x="-5799817" y="19618920"/>
              <a:ext cx="1635405" cy="323990"/>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AU"/>
            </a:p>
          </xdr:txBody>
        </xdr:sp>
        <xdr:cxnSp macro="">
          <xdr:nvCxnSpPr>
            <xdr:cNvPr id="21" name="Straight Arrow Connector 20">
              <a:extLst>
                <a:ext uri="{FF2B5EF4-FFF2-40B4-BE49-F238E27FC236}">
                  <a16:creationId xmlns:a16="http://schemas.microsoft.com/office/drawing/2014/main" id="{00000000-0008-0000-0600-000015000000}"/>
                </a:ext>
              </a:extLst>
            </xdr:cNvPr>
            <xdr:cNvCxnSpPr/>
          </xdr:nvCxnSpPr>
          <xdr:spPr bwMode="auto">
            <a:xfrm rot="5400000">
              <a:off x="-6171262" y="17076846"/>
              <a:ext cx="3716355" cy="1367794"/>
            </a:xfrm>
            <a:prstGeom prst="straightConnector1">
              <a:avLst/>
            </a:prstGeom>
            <a:ln w="3810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absolute">
    <xdr:from>
      <xdr:col>0</xdr:col>
      <xdr:colOff>0</xdr:colOff>
      <xdr:row>62</xdr:row>
      <xdr:rowOff>0</xdr:rowOff>
    </xdr:from>
    <xdr:to>
      <xdr:col>10</xdr:col>
      <xdr:colOff>933450</xdr:colOff>
      <xdr:row>88</xdr:row>
      <xdr:rowOff>142875</xdr:rowOff>
    </xdr:to>
    <xdr:grpSp>
      <xdr:nvGrpSpPr>
        <xdr:cNvPr id="317607" name="Group 39">
          <a:extLst>
            <a:ext uri="{FF2B5EF4-FFF2-40B4-BE49-F238E27FC236}">
              <a16:creationId xmlns:a16="http://schemas.microsoft.com/office/drawing/2014/main" id="{00000000-0008-0000-0600-0000A7D80400}"/>
            </a:ext>
          </a:extLst>
        </xdr:cNvPr>
        <xdr:cNvGrpSpPr>
          <a:grpSpLocks/>
        </xdr:cNvGrpSpPr>
      </xdr:nvGrpSpPr>
      <xdr:grpSpPr bwMode="auto">
        <a:xfrm>
          <a:off x="0" y="12115800"/>
          <a:ext cx="9175750" cy="4930775"/>
          <a:chOff x="0" y="13244512"/>
          <a:chExt cx="8120063" cy="5091113"/>
        </a:xfrm>
      </xdr:grpSpPr>
      <xdr:pic>
        <xdr:nvPicPr>
          <xdr:cNvPr id="317624" name="Picture 3">
            <a:extLst>
              <a:ext uri="{FF2B5EF4-FFF2-40B4-BE49-F238E27FC236}">
                <a16:creationId xmlns:a16="http://schemas.microsoft.com/office/drawing/2014/main" id="{00000000-0008-0000-0600-0000B8D804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3535025"/>
            <a:ext cx="8120063" cy="4800600"/>
          </a:xfrm>
          <a:prstGeom prst="rect">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grpSp>
        <xdr:nvGrpSpPr>
          <xdr:cNvPr id="317625" name="Group 17">
            <a:extLst>
              <a:ext uri="{FF2B5EF4-FFF2-40B4-BE49-F238E27FC236}">
                <a16:creationId xmlns:a16="http://schemas.microsoft.com/office/drawing/2014/main" id="{00000000-0008-0000-0600-0000B9D80400}"/>
              </a:ext>
            </a:extLst>
          </xdr:cNvPr>
          <xdr:cNvGrpSpPr>
            <a:grpSpLocks/>
          </xdr:cNvGrpSpPr>
        </xdr:nvGrpSpPr>
        <xdr:grpSpPr bwMode="auto">
          <a:xfrm>
            <a:off x="2950369" y="13244512"/>
            <a:ext cx="1719262" cy="4626768"/>
            <a:chOff x="4170938" y="14195864"/>
            <a:chExt cx="1619250" cy="4450740"/>
          </a:xfrm>
        </xdr:grpSpPr>
        <xdr:cxnSp macro="">
          <xdr:nvCxnSpPr>
            <xdr:cNvPr id="25" name="Straight Arrow Connector 24">
              <a:extLst>
                <a:ext uri="{FF2B5EF4-FFF2-40B4-BE49-F238E27FC236}">
                  <a16:creationId xmlns:a16="http://schemas.microsoft.com/office/drawing/2014/main" id="{00000000-0008-0000-0600-000019000000}"/>
                </a:ext>
              </a:extLst>
            </xdr:cNvPr>
            <xdr:cNvCxnSpPr>
              <a:endCxn id="26" idx="0"/>
            </xdr:cNvCxnSpPr>
          </xdr:nvCxnSpPr>
          <xdr:spPr bwMode="auto">
            <a:xfrm rot="16200000" flipH="1">
              <a:off x="2754656" y="16250818"/>
              <a:ext cx="4284097" cy="174189"/>
            </a:xfrm>
            <a:prstGeom prst="straightConnector1">
              <a:avLst/>
            </a:prstGeom>
            <a:ln w="3810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6" name="Oval 25">
              <a:extLst>
                <a:ext uri="{FF2B5EF4-FFF2-40B4-BE49-F238E27FC236}">
                  <a16:creationId xmlns:a16="http://schemas.microsoft.com/office/drawing/2014/main" id="{00000000-0008-0000-0600-00001A000000}"/>
                </a:ext>
              </a:extLst>
            </xdr:cNvPr>
            <xdr:cNvSpPr/>
          </xdr:nvSpPr>
          <xdr:spPr bwMode="auto">
            <a:xfrm>
              <a:off x="4170919" y="18479961"/>
              <a:ext cx="1617465" cy="164773"/>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AU"/>
            </a:p>
          </xdr:txBody>
        </xdr:sp>
      </xdr:grpSp>
    </xdr:grpSp>
    <xdr:clientData/>
  </xdr:twoCellAnchor>
  <xdr:twoCellAnchor>
    <xdr:from>
      <xdr:col>0</xdr:col>
      <xdr:colOff>0</xdr:colOff>
      <xdr:row>201</xdr:row>
      <xdr:rowOff>38100</xdr:rowOff>
    </xdr:from>
    <xdr:to>
      <xdr:col>9</xdr:col>
      <xdr:colOff>38100</xdr:colOff>
      <xdr:row>202</xdr:row>
      <xdr:rowOff>57150</xdr:rowOff>
    </xdr:to>
    <xdr:pic>
      <xdr:nvPicPr>
        <xdr:cNvPr id="317608" name="Picture 4">
          <a:extLst>
            <a:ext uri="{FF2B5EF4-FFF2-40B4-BE49-F238E27FC236}">
              <a16:creationId xmlns:a16="http://schemas.microsoft.com/office/drawing/2014/main" id="{00000000-0008-0000-0600-0000A8D80400}"/>
            </a:ext>
          </a:extLst>
        </xdr:cNvPr>
        <xdr:cNvPicPr>
          <a:picLocks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43567350"/>
          <a:ext cx="68389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absolute">
    <xdr:from>
      <xdr:col>0</xdr:col>
      <xdr:colOff>190500</xdr:colOff>
      <xdr:row>206</xdr:row>
      <xdr:rowOff>419100</xdr:rowOff>
    </xdr:from>
    <xdr:to>
      <xdr:col>10</xdr:col>
      <xdr:colOff>819150</xdr:colOff>
      <xdr:row>226</xdr:row>
      <xdr:rowOff>142875</xdr:rowOff>
    </xdr:to>
    <xdr:grpSp>
      <xdr:nvGrpSpPr>
        <xdr:cNvPr id="317609" name="Group 42">
          <a:extLst>
            <a:ext uri="{FF2B5EF4-FFF2-40B4-BE49-F238E27FC236}">
              <a16:creationId xmlns:a16="http://schemas.microsoft.com/office/drawing/2014/main" id="{00000000-0008-0000-0600-0000A9D80400}"/>
            </a:ext>
          </a:extLst>
        </xdr:cNvPr>
        <xdr:cNvGrpSpPr>
          <a:grpSpLocks/>
        </xdr:cNvGrpSpPr>
      </xdr:nvGrpSpPr>
      <xdr:grpSpPr bwMode="auto">
        <a:xfrm>
          <a:off x="190500" y="43986450"/>
          <a:ext cx="8870950" cy="3673475"/>
          <a:chOff x="0" y="45886687"/>
          <a:chExt cx="7818728" cy="3789994"/>
        </a:xfrm>
      </xdr:grpSpPr>
      <xdr:pic>
        <xdr:nvPicPr>
          <xdr:cNvPr id="317621" name="Picture 2071">
            <a:extLst>
              <a:ext uri="{FF2B5EF4-FFF2-40B4-BE49-F238E27FC236}">
                <a16:creationId xmlns:a16="http://schemas.microsoft.com/office/drawing/2014/main" id="{00000000-0008-0000-0600-0000B5D804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45974348"/>
            <a:ext cx="7818728" cy="3702333"/>
          </a:xfrm>
          <a:prstGeom prst="rect">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sp macro="" textlink="">
        <xdr:nvSpPr>
          <xdr:cNvPr id="50" name="Oval 49">
            <a:extLst>
              <a:ext uri="{FF2B5EF4-FFF2-40B4-BE49-F238E27FC236}">
                <a16:creationId xmlns:a16="http://schemas.microsoft.com/office/drawing/2014/main" id="{00000000-0008-0000-0600-000032000000}"/>
              </a:ext>
            </a:extLst>
          </xdr:cNvPr>
          <xdr:cNvSpPr/>
        </xdr:nvSpPr>
        <xdr:spPr bwMode="auto">
          <a:xfrm>
            <a:off x="4972360" y="49229119"/>
            <a:ext cx="2767303" cy="352336"/>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AU"/>
          </a:p>
        </xdr:txBody>
      </xdr:sp>
      <xdr:cxnSp macro="">
        <xdr:nvCxnSpPr>
          <xdr:cNvPr id="51" name="Straight Arrow Connector 50">
            <a:extLst>
              <a:ext uri="{FF2B5EF4-FFF2-40B4-BE49-F238E27FC236}">
                <a16:creationId xmlns:a16="http://schemas.microsoft.com/office/drawing/2014/main" id="{00000000-0008-0000-0600-000033000000}"/>
              </a:ext>
            </a:extLst>
          </xdr:cNvPr>
          <xdr:cNvCxnSpPr>
            <a:endCxn id="50" idx="0"/>
          </xdr:cNvCxnSpPr>
        </xdr:nvCxnSpPr>
        <xdr:spPr bwMode="auto">
          <a:xfrm rot="16200000" flipH="1">
            <a:off x="4091801" y="46969303"/>
            <a:ext cx="3342432" cy="1177202"/>
          </a:xfrm>
          <a:prstGeom prst="straightConnector1">
            <a:avLst/>
          </a:prstGeom>
          <a:ln w="3810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0</xdr:colOff>
      <xdr:row>99</xdr:row>
      <xdr:rowOff>66675</xdr:rowOff>
    </xdr:from>
    <xdr:to>
      <xdr:col>10</xdr:col>
      <xdr:colOff>476250</xdr:colOff>
      <xdr:row>127</xdr:row>
      <xdr:rowOff>104775</xdr:rowOff>
    </xdr:to>
    <xdr:grpSp>
      <xdr:nvGrpSpPr>
        <xdr:cNvPr id="317610" name="Group 35">
          <a:extLst>
            <a:ext uri="{FF2B5EF4-FFF2-40B4-BE49-F238E27FC236}">
              <a16:creationId xmlns:a16="http://schemas.microsoft.com/office/drawing/2014/main" id="{00000000-0008-0000-0600-0000AAD80400}"/>
            </a:ext>
          </a:extLst>
        </xdr:cNvPr>
        <xdr:cNvGrpSpPr>
          <a:grpSpLocks/>
        </xdr:cNvGrpSpPr>
      </xdr:nvGrpSpPr>
      <xdr:grpSpPr bwMode="auto">
        <a:xfrm>
          <a:off x="0" y="19688175"/>
          <a:ext cx="8718550" cy="5194300"/>
          <a:chOff x="0" y="21012150"/>
          <a:chExt cx="7686675" cy="5372100"/>
        </a:xfrm>
      </xdr:grpSpPr>
      <xdr:pic>
        <xdr:nvPicPr>
          <xdr:cNvPr id="317613" name="Picture 1">
            <a:extLst>
              <a:ext uri="{FF2B5EF4-FFF2-40B4-BE49-F238E27FC236}">
                <a16:creationId xmlns:a16="http://schemas.microsoft.com/office/drawing/2014/main" id="{00000000-0008-0000-0600-0000ADD804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21012150"/>
            <a:ext cx="7686675" cy="5372100"/>
          </a:xfrm>
          <a:prstGeom prst="rect">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pic>
        <xdr:nvPicPr>
          <xdr:cNvPr id="317614" name="Picture 195">
            <a:extLst>
              <a:ext uri="{FF2B5EF4-FFF2-40B4-BE49-F238E27FC236}">
                <a16:creationId xmlns:a16="http://schemas.microsoft.com/office/drawing/2014/main" id="{00000000-0008-0000-0600-0000AED804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10400" y="23193375"/>
            <a:ext cx="2095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7615" name="Picture 196">
            <a:extLst>
              <a:ext uri="{FF2B5EF4-FFF2-40B4-BE49-F238E27FC236}">
                <a16:creationId xmlns:a16="http://schemas.microsoft.com/office/drawing/2014/main" id="{00000000-0008-0000-0600-0000AFD804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295525" y="23279100"/>
            <a:ext cx="2095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7616" name="Picture 197">
            <a:extLst>
              <a:ext uri="{FF2B5EF4-FFF2-40B4-BE49-F238E27FC236}">
                <a16:creationId xmlns:a16="http://schemas.microsoft.com/office/drawing/2014/main" id="{00000000-0008-0000-0600-0000B0D804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581400" y="23279100"/>
            <a:ext cx="2095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7617" name="Picture 198">
            <a:extLst>
              <a:ext uri="{FF2B5EF4-FFF2-40B4-BE49-F238E27FC236}">
                <a16:creationId xmlns:a16="http://schemas.microsoft.com/office/drawing/2014/main" id="{00000000-0008-0000-0600-0000B1D804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b="26584"/>
          <a:stretch>
            <a:fillRect/>
          </a:stretch>
        </xdr:blipFill>
        <xdr:spPr bwMode="auto">
          <a:xfrm>
            <a:off x="2352675" y="24345900"/>
            <a:ext cx="2000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7618" name="Picture 1365">
            <a:extLst>
              <a:ext uri="{FF2B5EF4-FFF2-40B4-BE49-F238E27FC236}">
                <a16:creationId xmlns:a16="http://schemas.microsoft.com/office/drawing/2014/main" id="{00000000-0008-0000-0600-0000B2D804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476625" y="24393525"/>
            <a:ext cx="3333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7619" name="Picture 1063">
            <a:extLst>
              <a:ext uri="{FF2B5EF4-FFF2-40B4-BE49-F238E27FC236}">
                <a16:creationId xmlns:a16="http://schemas.microsoft.com/office/drawing/2014/main" id="{00000000-0008-0000-0600-0000B3D804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3324225" y="24974550"/>
            <a:ext cx="3333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7620" name="Picture 1021">
            <a:extLst>
              <a:ext uri="{FF2B5EF4-FFF2-40B4-BE49-F238E27FC236}">
                <a16:creationId xmlns:a16="http://schemas.microsoft.com/office/drawing/2014/main" id="{00000000-0008-0000-0600-0000B4D804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6296025" y="25908000"/>
            <a:ext cx="3048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absolute">
    <xdr:from>
      <xdr:col>0</xdr:col>
      <xdr:colOff>47625</xdr:colOff>
      <xdr:row>130</xdr:row>
      <xdr:rowOff>47625</xdr:rowOff>
    </xdr:from>
    <xdr:to>
      <xdr:col>6</xdr:col>
      <xdr:colOff>676275</xdr:colOff>
      <xdr:row>141</xdr:row>
      <xdr:rowOff>142875</xdr:rowOff>
    </xdr:to>
    <xdr:pic>
      <xdr:nvPicPr>
        <xdr:cNvPr id="317611" name="Picture 6">
          <a:extLst>
            <a:ext uri="{FF2B5EF4-FFF2-40B4-BE49-F238E27FC236}">
              <a16:creationId xmlns:a16="http://schemas.microsoft.com/office/drawing/2014/main" id="{00000000-0008-0000-0600-0000ABD804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7625" y="26136600"/>
          <a:ext cx="4286250" cy="2190750"/>
        </a:xfrm>
        <a:prstGeom prst="rect">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absolute">
    <xdr:from>
      <xdr:col>0</xdr:col>
      <xdr:colOff>9525</xdr:colOff>
      <xdr:row>167</xdr:row>
      <xdr:rowOff>161925</xdr:rowOff>
    </xdr:from>
    <xdr:to>
      <xdr:col>9</xdr:col>
      <xdr:colOff>152400</xdr:colOff>
      <xdr:row>181</xdr:row>
      <xdr:rowOff>47625</xdr:rowOff>
    </xdr:to>
    <xdr:pic>
      <xdr:nvPicPr>
        <xdr:cNvPr id="317612" name="Picture 8">
          <a:extLst>
            <a:ext uri="{FF2B5EF4-FFF2-40B4-BE49-F238E27FC236}">
              <a16:creationId xmlns:a16="http://schemas.microsoft.com/office/drawing/2014/main" id="{00000000-0008-0000-0600-0000ACD80400}"/>
            </a:ext>
          </a:extLst>
        </xdr:cNvPr>
        <xdr:cNvPicPr>
          <a:picLocks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9525" y="33327975"/>
          <a:ext cx="6943725" cy="2762250"/>
        </a:xfrm>
        <a:prstGeom prst="rect">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10584</xdr:colOff>
      <xdr:row>1</xdr:row>
      <xdr:rowOff>52917</xdr:rowOff>
    </xdr:from>
    <xdr:ext cx="8843179" cy="1158240"/>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5167" y="52917"/>
          <a:ext cx="8843179" cy="1158240"/>
        </a:xfrm>
        <a:prstGeom prst="rect">
          <a:avLst/>
        </a:prstGeom>
      </xdr:spPr>
    </xdr:pic>
    <xdr:clientData/>
  </xdr:oneCellAnchor>
  <xdr:twoCellAnchor>
    <xdr:from>
      <xdr:col>1</xdr:col>
      <xdr:colOff>105834</xdr:colOff>
      <xdr:row>27</xdr:row>
      <xdr:rowOff>74081</xdr:rowOff>
    </xdr:from>
    <xdr:to>
      <xdr:col>1</xdr:col>
      <xdr:colOff>1280585</xdr:colOff>
      <xdr:row>28</xdr:row>
      <xdr:rowOff>47624</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800-000003000000}"/>
            </a:ext>
          </a:extLst>
        </xdr:cNvPr>
        <xdr:cNvSpPr/>
      </xdr:nvSpPr>
      <xdr:spPr>
        <a:xfrm>
          <a:off x="105834" y="10018181"/>
          <a:ext cx="1174751" cy="354543"/>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xdr:from>
      <xdr:col>1</xdr:col>
      <xdr:colOff>2116</xdr:colOff>
      <xdr:row>4</xdr:row>
      <xdr:rowOff>125942</xdr:rowOff>
    </xdr:from>
    <xdr:to>
      <xdr:col>1</xdr:col>
      <xdr:colOff>1176867</xdr:colOff>
      <xdr:row>4</xdr:row>
      <xdr:rowOff>468843</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00000000-0008-0000-0800-000004000000}"/>
            </a:ext>
          </a:extLst>
        </xdr:cNvPr>
        <xdr:cNvSpPr/>
      </xdr:nvSpPr>
      <xdr:spPr>
        <a:xfrm>
          <a:off x="266699" y="1268942"/>
          <a:ext cx="1174751" cy="342901"/>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frli.gov.au/ComLaw/Legislation/LegislativeInstrument1.nsf/framelodgmentattachments/6884D4DF3AB918ABCA257475000EF705" TargetMode="External"/><Relationship Id="rId2" Type="http://schemas.openxmlformats.org/officeDocument/2006/relationships/hyperlink" Target="http://www.comlaw.gov.au/Series/F2008L02309" TargetMode="External"/><Relationship Id="rId1" Type="http://schemas.openxmlformats.org/officeDocument/2006/relationships/hyperlink" Target="http://www.frli.gov.au/ComLaw/Legislation/LegislativeInstrument1.nsf/framelodgmentattachments/6884D4DF3AB918ABCA257475000EF705"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www.comlaw.gov.au/Series/F2008L02309"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frli.gov.au/ComLaw/Legislation/LegislativeInstrument1.nsf/framelodgmentattachments/6884D4DF3AB918ABCA257475000EF705" TargetMode="External"/><Relationship Id="rId7" Type="http://schemas.openxmlformats.org/officeDocument/2006/relationships/drawing" Target="../drawings/drawing4.xml"/><Relationship Id="rId2" Type="http://schemas.openxmlformats.org/officeDocument/2006/relationships/hyperlink" Target="http://www.comlaw.gov.au/" TargetMode="External"/><Relationship Id="rId1" Type="http://schemas.openxmlformats.org/officeDocument/2006/relationships/hyperlink" Target="http://www.frli.gov.au/ComLaw/Legislation/LegislativeInstrument1.nsf/framelodgmentattachments/6884D4DF3AB918ABCA257475000EF705" TargetMode="External"/><Relationship Id="rId6" Type="http://schemas.openxmlformats.org/officeDocument/2006/relationships/printerSettings" Target="../printerSettings/printerSettings4.bin"/><Relationship Id="rId5" Type="http://schemas.openxmlformats.org/officeDocument/2006/relationships/hyperlink" Target="http://www.comlaw.gov.au/" TargetMode="External"/><Relationship Id="rId4" Type="http://schemas.openxmlformats.org/officeDocument/2006/relationships/hyperlink" Target="http://www.comlaw.gov.au/ComLaw/legislation/legislativeinstrumentcompilation1.nsf/framelodgmentattachments/CDB659E428BD00E4CA2575F6000B4E76"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www.frli.gov.au/ComLaw/Legislation/LegislativeInstrument1.nsf/framelodgmentattachments/6884D4DF3AB918ABCA257475000EF705" TargetMode="External"/><Relationship Id="rId7" Type="http://schemas.openxmlformats.org/officeDocument/2006/relationships/drawing" Target="../drawings/drawing5.xml"/><Relationship Id="rId2" Type="http://schemas.openxmlformats.org/officeDocument/2006/relationships/hyperlink" Target="http://www.comlaw.gov.au/" TargetMode="External"/><Relationship Id="rId1" Type="http://schemas.openxmlformats.org/officeDocument/2006/relationships/hyperlink" Target="http://www.frli.gov.au/ComLaw/Legislation/LegislativeInstrument1.nsf/framelodgmentattachments/6884D4DF3AB918ABCA257475000EF705" TargetMode="External"/><Relationship Id="rId6" Type="http://schemas.openxmlformats.org/officeDocument/2006/relationships/printerSettings" Target="../printerSettings/printerSettings5.bin"/><Relationship Id="rId5" Type="http://schemas.openxmlformats.org/officeDocument/2006/relationships/hyperlink" Target="http://www.comlaw.gov.au/" TargetMode="External"/><Relationship Id="rId4" Type="http://schemas.openxmlformats.org/officeDocument/2006/relationships/hyperlink" Target="http://www.comlaw.gov.au/ComLaw/legislation/legislativeinstrumentcompilation1.nsf/framelodgmentattachments/CDB659E428BD00E4CA2575F6000B4E76"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www.oscar.gov.au/"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autoPageBreaks="0" fitToPage="1"/>
  </sheetPr>
  <dimension ref="A1:C1048576"/>
  <sheetViews>
    <sheetView showRowColHeaders="0" tabSelected="1" zoomScaleNormal="100" workbookViewId="0">
      <selection activeCell="B3" sqref="B3"/>
    </sheetView>
  </sheetViews>
  <sheetFormatPr defaultColWidth="0" defaultRowHeight="12.5" zeroHeight="1" x14ac:dyDescent="0.25"/>
  <cols>
    <col min="1" max="1" width="4.54296875" style="525" customWidth="1"/>
    <col min="2" max="2" width="135.26953125" style="525" customWidth="1"/>
    <col min="3" max="3" width="4.26953125" style="525" customWidth="1"/>
    <col min="4" max="16384" width="9.1796875" style="525" hidden="1"/>
  </cols>
  <sheetData>
    <row r="1" spans="2:2" ht="129.75" customHeight="1" x14ac:dyDescent="0.35">
      <c r="B1" s="688" t="s">
        <v>441</v>
      </c>
    </row>
    <row r="2" spans="2:2" x14ac:dyDescent="0.25">
      <c r="B2" s="524"/>
    </row>
    <row r="3" spans="2:2" ht="409.5" customHeight="1" x14ac:dyDescent="0.25">
      <c r="B3" s="687" t="s">
        <v>455</v>
      </c>
    </row>
    <row r="4" spans="2:2" ht="46" customHeight="1" x14ac:dyDescent="0.25">
      <c r="B4" s="700" t="s">
        <v>456</v>
      </c>
    </row>
    <row r="1048576" ht="20.25" hidden="1" customHeight="1" x14ac:dyDescent="0.25"/>
  </sheetData>
  <sheetProtection algorithmName="SHA-256" hashValue="EYm2zV8qKhjSkZ2MaUILMESSEY9IMX51HM/8Yb5zx4Y=" saltValue="b8mTftZ1xdie6NJ22kZADw==" spinCount="100000" sheet="1" objects="1" selectLockedCells="1" selectUnlockedCells="1"/>
  <pageMargins left="0.70866141732283472" right="0.70866141732283472" top="0.74803149606299213" bottom="0.74803149606299213" header="0.31496062992125984" footer="0.31496062992125984"/>
  <pageSetup paperSize="9" scale="90" orientation="landscape" r:id="rId1"/>
  <headerFooter>
    <oddHeader>&amp;LNGER wastewater (domestic and commercial) calculator version 1.7 Sheet: 1&amp;R&amp;A</oddHeader>
    <oddFooter>&amp;L© Commonwealth of Australia (2016) Clean Energy Regulator.&amp;RISBN: 978-1-921299-79-7</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A1:U172"/>
  <sheetViews>
    <sheetView showRowColHeaders="0" zoomScaleNormal="100" workbookViewId="0">
      <selection activeCell="B42" sqref="B42:O42"/>
    </sheetView>
  </sheetViews>
  <sheetFormatPr defaultColWidth="0" defaultRowHeight="12.5" zeroHeight="1" x14ac:dyDescent="0.25"/>
  <cols>
    <col min="1" max="14" width="9.7265625" style="225" customWidth="1"/>
    <col min="15" max="15" width="13.1796875" style="225" customWidth="1"/>
    <col min="16" max="16" width="9.7265625" style="225" customWidth="1"/>
    <col min="17" max="18" width="9.7265625" style="336" hidden="1" customWidth="1"/>
    <col min="19" max="21" width="9.7265625" style="225" hidden="1" customWidth="1"/>
    <col min="22" max="16384" width="0" style="225" hidden="1"/>
  </cols>
  <sheetData>
    <row r="1" spans="2:15" s="225" customFormat="1" ht="111.25" customHeight="1" x14ac:dyDescent="0.25"/>
    <row r="2" spans="2:15" s="225" customFormat="1" ht="23.25" customHeight="1" x14ac:dyDescent="0.25">
      <c r="B2" s="1007" t="s">
        <v>342</v>
      </c>
      <c r="C2" s="1008"/>
      <c r="D2" s="1008"/>
      <c r="E2" s="1008"/>
      <c r="F2" s="1008"/>
      <c r="G2" s="1008"/>
      <c r="H2" s="1008"/>
      <c r="I2" s="1008"/>
      <c r="J2" s="1008"/>
      <c r="K2" s="1008"/>
      <c r="L2" s="1008"/>
      <c r="M2" s="1008"/>
      <c r="N2" s="1008"/>
      <c r="O2" s="1008"/>
    </row>
    <row r="3" spans="2:15" s="225" customFormat="1" ht="14.5" hidden="1" x14ac:dyDescent="0.25">
      <c r="B3" s="594"/>
      <c r="C3" s="1009"/>
      <c r="D3" s="1009"/>
      <c r="E3" s="1010"/>
      <c r="F3" s="1010"/>
      <c r="G3" s="1010"/>
      <c r="H3" s="1010"/>
      <c r="I3" s="1010"/>
      <c r="J3" s="1010"/>
      <c r="K3" s="1010"/>
      <c r="L3" s="1010"/>
      <c r="M3" s="1010"/>
      <c r="N3" s="1010"/>
    </row>
    <row r="4" spans="2:15" s="225" customFormat="1" ht="14.5" x14ac:dyDescent="0.25">
      <c r="B4" s="593"/>
      <c r="C4" s="1011" t="s">
        <v>440</v>
      </c>
      <c r="D4" s="1012"/>
      <c r="E4" s="1012"/>
      <c r="F4" s="1012"/>
      <c r="G4" s="1012"/>
      <c r="H4" s="1012"/>
      <c r="I4" s="1012"/>
      <c r="J4" s="1012"/>
      <c r="K4" s="1012"/>
      <c r="L4" s="1012"/>
      <c r="M4" s="1012"/>
      <c r="N4" s="1012"/>
    </row>
    <row r="5" spans="2:15" s="225" customFormat="1" ht="30.25" hidden="1" customHeight="1" x14ac:dyDescent="0.25">
      <c r="B5" s="593"/>
    </row>
    <row r="6" spans="2:15" s="225" customFormat="1" ht="21.25" customHeight="1" x14ac:dyDescent="0.35">
      <c r="B6" s="1003" t="s">
        <v>336</v>
      </c>
      <c r="C6" s="1003"/>
      <c r="D6" s="1003"/>
      <c r="E6" s="1003"/>
      <c r="F6" s="1003"/>
      <c r="G6" s="1003"/>
      <c r="H6" s="1003"/>
      <c r="I6" s="1003"/>
      <c r="J6" s="1003"/>
      <c r="K6" s="1003"/>
      <c r="L6" s="1003"/>
      <c r="M6" s="1003"/>
      <c r="N6" s="1003"/>
      <c r="O6" s="1003"/>
    </row>
    <row r="7" spans="2:15" s="225" customFormat="1" hidden="1" x14ac:dyDescent="0.25"/>
    <row r="8" spans="2:15" s="225" customFormat="1" ht="21" hidden="1" x14ac:dyDescent="0.5">
      <c r="F8" s="577"/>
      <c r="G8" s="577"/>
      <c r="H8" s="602"/>
    </row>
    <row r="9" spans="2:15" s="225" customFormat="1" hidden="1" x14ac:dyDescent="0.25"/>
    <row r="10" spans="2:15" s="225" customFormat="1" ht="18.5" hidden="1" x14ac:dyDescent="0.35">
      <c r="B10" s="578"/>
      <c r="E10" s="579"/>
    </row>
    <row r="11" spans="2:15" s="225" customFormat="1" x14ac:dyDescent="0.25"/>
    <row r="12" spans="2:15" s="225" customFormat="1" x14ac:dyDescent="0.25"/>
    <row r="13" spans="2:15" s="225" customFormat="1" x14ac:dyDescent="0.25"/>
    <row r="14" spans="2:15" s="225" customFormat="1" x14ac:dyDescent="0.25"/>
    <row r="15" spans="2:15" s="225" customFormat="1" x14ac:dyDescent="0.25"/>
    <row r="16" spans="2:15" s="225" customFormat="1" x14ac:dyDescent="0.25"/>
    <row r="17" s="225" customFormat="1" x14ac:dyDescent="0.25"/>
    <row r="18" s="225" customFormat="1" x14ac:dyDescent="0.25"/>
    <row r="19" s="225" customFormat="1" x14ac:dyDescent="0.25"/>
    <row r="20" s="225" customFormat="1" x14ac:dyDescent="0.25"/>
    <row r="21" s="225" customFormat="1" x14ac:dyDescent="0.25"/>
    <row r="22" s="225" customFormat="1" x14ac:dyDescent="0.25"/>
    <row r="23" s="225" customFormat="1" x14ac:dyDescent="0.25"/>
    <row r="24" s="225" customFormat="1" x14ac:dyDescent="0.25"/>
    <row r="25" s="225" customFormat="1" x14ac:dyDescent="0.25"/>
    <row r="26" s="225" customFormat="1" x14ac:dyDescent="0.25"/>
    <row r="27" s="225" customFormat="1" x14ac:dyDescent="0.25"/>
    <row r="28" s="225" customFormat="1" x14ac:dyDescent="0.25"/>
    <row r="29" s="225" customFormat="1" x14ac:dyDescent="0.25"/>
    <row r="30" s="225" customFormat="1" x14ac:dyDescent="0.25"/>
    <row r="31" s="225" customFormat="1" x14ac:dyDescent="0.25"/>
    <row r="32" s="225" customFormat="1" x14ac:dyDescent="0.25"/>
    <row r="33" spans="2:15" s="225" customFormat="1" x14ac:dyDescent="0.25"/>
    <row r="34" spans="2:15" s="225" customFormat="1" x14ac:dyDescent="0.25"/>
    <row r="35" spans="2:15" s="225" customFormat="1" x14ac:dyDescent="0.25"/>
    <row r="36" spans="2:15" s="225" customFormat="1" x14ac:dyDescent="0.25"/>
    <row r="37" spans="2:15" s="225" customFormat="1" x14ac:dyDescent="0.25"/>
    <row r="38" spans="2:15" s="225" customFormat="1" x14ac:dyDescent="0.25"/>
    <row r="39" spans="2:15" s="225" customFormat="1" x14ac:dyDescent="0.25"/>
    <row r="40" spans="2:15" s="225" customFormat="1" x14ac:dyDescent="0.25"/>
    <row r="41" spans="2:15" s="225" customFormat="1" x14ac:dyDescent="0.25"/>
    <row r="42" spans="2:15" s="225" customFormat="1" ht="19.5" customHeight="1" x14ac:dyDescent="0.35">
      <c r="B42" s="1003" t="s">
        <v>343</v>
      </c>
      <c r="C42" s="1003"/>
      <c r="D42" s="1003"/>
      <c r="E42" s="1003"/>
      <c r="F42" s="1003"/>
      <c r="G42" s="1003"/>
      <c r="H42" s="1003"/>
      <c r="I42" s="1003"/>
      <c r="J42" s="1003"/>
      <c r="K42" s="1003"/>
      <c r="L42" s="1003"/>
      <c r="M42" s="1003"/>
      <c r="N42" s="1003"/>
      <c r="O42" s="1003"/>
    </row>
    <row r="43" spans="2:15" s="225" customFormat="1" ht="18.75" customHeight="1" x14ac:dyDescent="0.35">
      <c r="B43" s="1003" t="s">
        <v>338</v>
      </c>
      <c r="C43" s="1003"/>
      <c r="D43" s="1003"/>
      <c r="E43" s="1003"/>
      <c r="F43" s="1003"/>
      <c r="G43" s="1003"/>
      <c r="H43" s="1003"/>
      <c r="I43" s="1003"/>
      <c r="J43" s="1003"/>
      <c r="K43" s="1003"/>
      <c r="L43" s="1003"/>
      <c r="M43" s="1003"/>
      <c r="N43" s="1003"/>
      <c r="O43" s="1003"/>
    </row>
    <row r="44" spans="2:15" s="225" customFormat="1" x14ac:dyDescent="0.25"/>
    <row r="45" spans="2:15" s="225" customFormat="1" hidden="1" x14ac:dyDescent="0.25"/>
    <row r="46" spans="2:15" s="225" customFormat="1" hidden="1" x14ac:dyDescent="0.25"/>
    <row r="47" spans="2:15" s="225" customFormat="1" hidden="1" x14ac:dyDescent="0.25"/>
    <row r="48" spans="2:15" s="225" customFormat="1" hidden="1" x14ac:dyDescent="0.25"/>
    <row r="49" spans="2:16" s="225" customFormat="1" hidden="1" x14ac:dyDescent="0.25"/>
    <row r="50" spans="2:16" s="225" customFormat="1" hidden="1" x14ac:dyDescent="0.25"/>
    <row r="51" spans="2:16" s="225" customFormat="1" ht="15.5" hidden="1" x14ac:dyDescent="0.35">
      <c r="E51" s="579"/>
    </row>
    <row r="52" spans="2:16" s="225" customFormat="1" hidden="1" x14ac:dyDescent="0.25"/>
    <row r="53" spans="2:16" s="225" customFormat="1" ht="19" hidden="1" thickBot="1" x14ac:dyDescent="0.4">
      <c r="C53" s="578"/>
      <c r="G53" s="579"/>
    </row>
    <row r="54" spans="2:16" s="225" customFormat="1" ht="30.25" customHeight="1" x14ac:dyDescent="0.25">
      <c r="B54" s="595" t="s">
        <v>189</v>
      </c>
      <c r="C54" s="1002" t="s">
        <v>190</v>
      </c>
      <c r="D54" s="1002"/>
      <c r="E54" s="1002"/>
      <c r="F54" s="1002"/>
      <c r="G54" s="1002"/>
      <c r="H54" s="1002"/>
      <c r="I54" s="1002"/>
      <c r="J54" s="1002"/>
      <c r="K54" s="1002"/>
      <c r="L54" s="1002"/>
      <c r="M54" s="1002"/>
      <c r="N54" s="1002"/>
      <c r="O54" s="597" t="s">
        <v>339</v>
      </c>
    </row>
    <row r="55" spans="2:16" s="225" customFormat="1" ht="30.25" customHeight="1" x14ac:dyDescent="0.25">
      <c r="B55" s="1002">
        <v>1</v>
      </c>
      <c r="C55" s="854" t="s">
        <v>369</v>
      </c>
      <c r="D55" s="854"/>
      <c r="E55" s="854"/>
      <c r="F55" s="854"/>
      <c r="G55" s="854"/>
      <c r="H55" s="854"/>
      <c r="I55" s="854"/>
      <c r="J55" s="854"/>
      <c r="K55" s="854"/>
      <c r="L55" s="854"/>
      <c r="M55" s="854"/>
      <c r="N55" s="854"/>
      <c r="O55" s="598" t="str">
        <f>IF('Methane method 1'!$D$6=1,'Methane method 1'!$D$9,"-")</f>
        <v>-</v>
      </c>
      <c r="P55" s="603"/>
    </row>
    <row r="56" spans="2:16" s="225" customFormat="1" ht="30.25" customHeight="1" x14ac:dyDescent="0.25">
      <c r="B56" s="1002"/>
      <c r="C56" s="854" t="s">
        <v>450</v>
      </c>
      <c r="D56" s="854"/>
      <c r="E56" s="854"/>
      <c r="F56" s="854"/>
      <c r="G56" s="854"/>
      <c r="H56" s="854"/>
      <c r="I56" s="854"/>
      <c r="J56" s="854"/>
      <c r="K56" s="854"/>
      <c r="L56" s="854"/>
      <c r="M56" s="854"/>
      <c r="N56" s="854"/>
      <c r="O56" s="596" t="str">
        <f>IF('Methane method 1'!$D$6=1,'Methane method 1'!$E$22,"-")</f>
        <v>-</v>
      </c>
      <c r="P56" s="603"/>
    </row>
    <row r="57" spans="2:16" s="225" customFormat="1" ht="30.25" customHeight="1" x14ac:dyDescent="0.25">
      <c r="B57" s="1002"/>
      <c r="C57" s="854" t="s">
        <v>432</v>
      </c>
      <c r="D57" s="854"/>
      <c r="E57" s="854"/>
      <c r="F57" s="854"/>
      <c r="G57" s="854"/>
      <c r="H57" s="854"/>
      <c r="I57" s="854"/>
      <c r="J57" s="854"/>
      <c r="K57" s="854"/>
      <c r="L57" s="854"/>
      <c r="M57" s="854"/>
      <c r="N57" s="854"/>
      <c r="O57" s="596" t="str">
        <f>IF('Methane method 1'!$D$6=1,'Methane method 1'!$D$18,"-")</f>
        <v>-</v>
      </c>
      <c r="P57" s="603"/>
    </row>
    <row r="58" spans="2:16" s="225" customFormat="1" ht="30.25" customHeight="1" x14ac:dyDescent="0.25">
      <c r="B58" s="1002"/>
      <c r="C58" s="854" t="s">
        <v>426</v>
      </c>
      <c r="D58" s="854"/>
      <c r="E58" s="854"/>
      <c r="F58" s="854"/>
      <c r="G58" s="854"/>
      <c r="H58" s="854"/>
      <c r="I58" s="854"/>
      <c r="J58" s="854"/>
      <c r="K58" s="854"/>
      <c r="L58" s="854"/>
      <c r="M58" s="854"/>
      <c r="N58" s="854"/>
      <c r="O58" s="596" t="str">
        <f>IF('Methane method 1'!$D$6=1,'Methane method 1'!$E$23,"-")</f>
        <v>-</v>
      </c>
      <c r="P58" s="603"/>
    </row>
    <row r="59" spans="2:16" s="225" customFormat="1" ht="30.25" customHeight="1" x14ac:dyDescent="0.25">
      <c r="B59" s="1002"/>
      <c r="C59" s="854" t="s">
        <v>427</v>
      </c>
      <c r="D59" s="854"/>
      <c r="E59" s="854"/>
      <c r="F59" s="854"/>
      <c r="G59" s="854"/>
      <c r="H59" s="854"/>
      <c r="I59" s="854"/>
      <c r="J59" s="854"/>
      <c r="K59" s="854"/>
      <c r="L59" s="854"/>
      <c r="M59" s="854"/>
      <c r="N59" s="854"/>
      <c r="O59" s="596" t="str">
        <f>IF('Methane method 1'!$D$6=1,'Methane method 1'!$D$20,"-")</f>
        <v>-</v>
      </c>
      <c r="P59" s="603"/>
    </row>
    <row r="60" spans="2:16" s="225" customFormat="1" ht="30.25" customHeight="1" x14ac:dyDescent="0.25">
      <c r="B60" s="1002"/>
      <c r="C60" s="854" t="s">
        <v>436</v>
      </c>
      <c r="D60" s="854"/>
      <c r="E60" s="854"/>
      <c r="F60" s="854"/>
      <c r="G60" s="854"/>
      <c r="H60" s="854"/>
      <c r="I60" s="854"/>
      <c r="J60" s="854"/>
      <c r="K60" s="854"/>
      <c r="L60" s="854"/>
      <c r="M60" s="854"/>
      <c r="N60" s="854"/>
      <c r="O60" s="596" t="str">
        <f>IF('Methane method 1'!$D$6=1,'Methane method 1'!$D$21,"-")</f>
        <v>-</v>
      </c>
      <c r="P60" s="603"/>
    </row>
    <row r="61" spans="2:16" s="225" customFormat="1" ht="30.25" customHeight="1" x14ac:dyDescent="0.25">
      <c r="B61" s="1002"/>
      <c r="C61" s="854" t="s">
        <v>431</v>
      </c>
      <c r="D61" s="854"/>
      <c r="E61" s="854"/>
      <c r="F61" s="854"/>
      <c r="G61" s="854"/>
      <c r="H61" s="854"/>
      <c r="I61" s="854"/>
      <c r="J61" s="854"/>
      <c r="K61" s="854"/>
      <c r="L61" s="854"/>
      <c r="M61" s="854"/>
      <c r="N61" s="854"/>
      <c r="O61" s="596" t="str">
        <f>IF('Methane method 1'!$D$6=1,'Methane method 1'!$D$24*'Methane method 1'!$D$29,"-")</f>
        <v>-</v>
      </c>
      <c r="P61" s="603"/>
    </row>
    <row r="62" spans="2:16" s="225" customFormat="1" ht="30.25" customHeight="1" x14ac:dyDescent="0.25">
      <c r="B62" s="1002"/>
      <c r="C62" s="854" t="s">
        <v>433</v>
      </c>
      <c r="D62" s="854"/>
      <c r="E62" s="854"/>
      <c r="F62" s="854"/>
      <c r="G62" s="854"/>
      <c r="H62" s="854"/>
      <c r="I62" s="854"/>
      <c r="J62" s="854"/>
      <c r="K62" s="854"/>
      <c r="L62" s="854"/>
      <c r="M62" s="854"/>
      <c r="N62" s="854"/>
      <c r="O62" s="596" t="str">
        <f>IF('Methane method 1'!$D$6=1,'Methane method 1'!$D$19,"-")</f>
        <v>-</v>
      </c>
      <c r="P62" s="603"/>
    </row>
    <row r="63" spans="2:16" s="225" customFormat="1" ht="30.25" customHeight="1" x14ac:dyDescent="0.25">
      <c r="B63" s="1002"/>
      <c r="C63" s="854" t="s">
        <v>377</v>
      </c>
      <c r="D63" s="854"/>
      <c r="E63" s="854"/>
      <c r="F63" s="854"/>
      <c r="G63" s="854"/>
      <c r="H63" s="854"/>
      <c r="I63" s="854"/>
      <c r="J63" s="854"/>
      <c r="K63" s="854"/>
      <c r="L63" s="854"/>
      <c r="M63" s="854"/>
      <c r="N63" s="854"/>
      <c r="O63" s="596" t="str">
        <f>IF('Methane method 1'!$D$6=1,'Nitrogen Method 1 2 3'!$D$15,"-")</f>
        <v>-</v>
      </c>
      <c r="P63" s="603"/>
    </row>
    <row r="64" spans="2:16" s="225" customFormat="1" ht="30.25" customHeight="1" x14ac:dyDescent="0.25">
      <c r="B64" s="1002"/>
      <c r="C64" s="854" t="s">
        <v>378</v>
      </c>
      <c r="D64" s="854"/>
      <c r="E64" s="854"/>
      <c r="F64" s="854"/>
      <c r="G64" s="854"/>
      <c r="H64" s="854"/>
      <c r="I64" s="854"/>
      <c r="J64" s="854"/>
      <c r="K64" s="854"/>
      <c r="L64" s="854"/>
      <c r="M64" s="854"/>
      <c r="N64" s="854"/>
      <c r="O64" s="596" t="str">
        <f>IF('Methane method 1'!$D$6=1,'Nitrogen Method 1 2 3'!$D$16,"-")</f>
        <v>-</v>
      </c>
      <c r="P64" s="603"/>
    </row>
    <row r="65" spans="1:16" s="225" customFormat="1" ht="30.25" customHeight="1" x14ac:dyDescent="0.25">
      <c r="B65" s="1002"/>
      <c r="C65" s="854" t="s">
        <v>428</v>
      </c>
      <c r="D65" s="854"/>
      <c r="E65" s="854"/>
      <c r="F65" s="854"/>
      <c r="G65" s="854"/>
      <c r="H65" s="854"/>
      <c r="I65" s="854"/>
      <c r="J65" s="854"/>
      <c r="K65" s="854"/>
      <c r="L65" s="854"/>
      <c r="M65" s="854"/>
      <c r="N65" s="854"/>
      <c r="O65" s="596" t="str">
        <f>IF('Methane method 1'!$D$6=1,'Nitrogen Method 1 2 3'!$D$18,"-")</f>
        <v>-</v>
      </c>
      <c r="P65" s="603"/>
    </row>
    <row r="66" spans="1:16" s="225" customFormat="1" ht="30.25" customHeight="1" x14ac:dyDescent="0.25">
      <c r="B66" s="1002"/>
      <c r="C66" s="854" t="s">
        <v>429</v>
      </c>
      <c r="D66" s="854"/>
      <c r="E66" s="854"/>
      <c r="F66" s="854"/>
      <c r="G66" s="854"/>
      <c r="H66" s="854"/>
      <c r="I66" s="854"/>
      <c r="J66" s="854"/>
      <c r="K66" s="854"/>
      <c r="L66" s="854"/>
      <c r="M66" s="854"/>
      <c r="N66" s="854"/>
      <c r="O66" s="596" t="str">
        <f>IF('Methane method 1'!$D$6=1,'Nitrogen Method 1 2 3'!$D$20,"-")</f>
        <v>-</v>
      </c>
      <c r="P66" s="603"/>
    </row>
    <row r="67" spans="1:16" s="225" customFormat="1" ht="30.25" customHeight="1" x14ac:dyDescent="0.25">
      <c r="B67" s="1002"/>
      <c r="C67" s="854" t="s">
        <v>430</v>
      </c>
      <c r="D67" s="854"/>
      <c r="E67" s="854"/>
      <c r="F67" s="854"/>
      <c r="G67" s="854"/>
      <c r="H67" s="854"/>
      <c r="I67" s="854"/>
      <c r="J67" s="854"/>
      <c r="K67" s="854"/>
      <c r="L67" s="854"/>
      <c r="M67" s="854"/>
      <c r="N67" s="854"/>
      <c r="O67" s="596" t="str">
        <f>IF('Methane method 1'!$D$6=1,'Nitrogen Method 1 2 3'!$D$22,"-")</f>
        <v>-</v>
      </c>
      <c r="P67" s="603"/>
    </row>
    <row r="68" spans="1:16" s="225" customFormat="1" ht="30.25" customHeight="1" x14ac:dyDescent="0.25">
      <c r="B68" s="1002"/>
      <c r="C68" s="854" t="s">
        <v>447</v>
      </c>
      <c r="D68" s="854"/>
      <c r="E68" s="854"/>
      <c r="F68" s="854"/>
      <c r="G68" s="854"/>
      <c r="H68" s="854"/>
      <c r="I68" s="854"/>
      <c r="J68" s="854"/>
      <c r="K68" s="854"/>
      <c r="L68" s="854"/>
      <c r="M68" s="854"/>
      <c r="N68" s="854"/>
      <c r="O68" s="596" t="str">
        <f>IF('Methane method 1'!$D$6=1,'Methane method 1'!$D$25*'Methane method 1'!$D$29,"-")</f>
        <v>-</v>
      </c>
      <c r="P68" s="603"/>
    </row>
    <row r="69" spans="1:16" s="225" customFormat="1" ht="30.25" customHeight="1" x14ac:dyDescent="0.25">
      <c r="B69" s="1002"/>
      <c r="C69" s="854" t="s">
        <v>425</v>
      </c>
      <c r="D69" s="854"/>
      <c r="E69" s="854"/>
      <c r="F69" s="854"/>
      <c r="G69" s="854"/>
      <c r="H69" s="854"/>
      <c r="I69" s="854"/>
      <c r="J69" s="854"/>
      <c r="K69" s="854"/>
      <c r="L69" s="854"/>
      <c r="M69" s="854"/>
      <c r="N69" s="854"/>
      <c r="O69" s="596" t="str">
        <f>IF('Methane method 1'!$D$6=1,'Methane method 1'!$D$26*'Methane method 1'!$D$29,"-")</f>
        <v>-</v>
      </c>
      <c r="P69" s="603"/>
    </row>
    <row r="70" spans="1:16" s="225" customFormat="1" ht="15.5" x14ac:dyDescent="0.25">
      <c r="A70" s="604"/>
      <c r="B70" s="582"/>
      <c r="C70" s="582"/>
      <c r="D70" s="582"/>
      <c r="E70" s="582"/>
      <c r="F70" s="582"/>
      <c r="G70" s="582"/>
      <c r="H70" s="582"/>
      <c r="I70" s="582"/>
      <c r="J70" s="582"/>
      <c r="K70" s="582"/>
      <c r="L70" s="582"/>
      <c r="M70" s="490"/>
      <c r="N70" s="525"/>
    </row>
    <row r="71" spans="1:16" s="225" customFormat="1" ht="15.75" customHeight="1" x14ac:dyDescent="0.25">
      <c r="A71" s="604"/>
      <c r="B71" s="697" t="s">
        <v>438</v>
      </c>
      <c r="C71" s="694"/>
      <c r="D71" s="694"/>
      <c r="E71" s="694"/>
      <c r="F71" s="694"/>
      <c r="G71" s="694"/>
      <c r="H71" s="694"/>
      <c r="I71" s="694"/>
      <c r="J71" s="694"/>
      <c r="K71" s="694"/>
      <c r="L71" s="694"/>
      <c r="M71" s="694"/>
      <c r="N71" s="694"/>
      <c r="O71" s="694"/>
    </row>
    <row r="72" spans="1:16" s="225" customFormat="1" ht="18.5" hidden="1" x14ac:dyDescent="0.25">
      <c r="A72" s="604"/>
      <c r="B72" s="578"/>
      <c r="C72" s="582"/>
      <c r="D72" s="582"/>
      <c r="E72" s="582"/>
      <c r="F72" s="582"/>
      <c r="G72" s="582"/>
      <c r="H72" s="582"/>
      <c r="I72" s="582"/>
      <c r="J72" s="582"/>
      <c r="K72" s="582"/>
      <c r="L72" s="582"/>
      <c r="M72" s="490"/>
      <c r="N72" s="525"/>
    </row>
    <row r="73" spans="1:16" s="225" customFormat="1" ht="15.5" x14ac:dyDescent="0.25">
      <c r="A73" s="604"/>
      <c r="B73" s="582"/>
      <c r="C73" s="582"/>
      <c r="D73" s="582"/>
      <c r="E73" s="582"/>
      <c r="F73" s="582"/>
      <c r="G73" s="582"/>
      <c r="H73" s="582"/>
      <c r="I73" s="582"/>
      <c r="J73" s="582"/>
      <c r="K73" s="582"/>
      <c r="L73" s="582"/>
      <c r="M73" s="490"/>
      <c r="N73" s="525"/>
    </row>
    <row r="74" spans="1:16" s="225" customFormat="1" ht="15.5" x14ac:dyDescent="0.25">
      <c r="A74" s="604"/>
      <c r="B74" s="582"/>
      <c r="C74" s="582"/>
      <c r="D74" s="582"/>
      <c r="E74" s="582"/>
      <c r="F74" s="582"/>
      <c r="G74" s="582"/>
      <c r="H74" s="582"/>
      <c r="I74" s="582"/>
      <c r="J74" s="582"/>
      <c r="K74" s="582"/>
      <c r="L74" s="582"/>
      <c r="M74" s="490"/>
      <c r="N74" s="525"/>
    </row>
    <row r="75" spans="1:16" s="225" customFormat="1" ht="15.5" x14ac:dyDescent="0.25">
      <c r="A75" s="604"/>
      <c r="B75" s="582"/>
      <c r="C75" s="582"/>
      <c r="D75" s="582"/>
      <c r="E75" s="582"/>
      <c r="F75" s="582"/>
      <c r="G75" s="582"/>
      <c r="H75" s="582"/>
      <c r="I75" s="582"/>
      <c r="J75" s="582"/>
      <c r="K75" s="582"/>
      <c r="L75" s="582"/>
      <c r="M75" s="490"/>
      <c r="N75" s="525"/>
    </row>
    <row r="76" spans="1:16" s="225" customFormat="1" ht="15.5" x14ac:dyDescent="0.35">
      <c r="B76" s="583"/>
    </row>
    <row r="77" spans="1:16" s="225" customFormat="1" ht="15.5" x14ac:dyDescent="0.35">
      <c r="B77" s="583"/>
    </row>
    <row r="78" spans="1:16" s="225" customFormat="1" ht="15.5" x14ac:dyDescent="0.35">
      <c r="B78" s="583"/>
    </row>
    <row r="79" spans="1:16" s="225" customFormat="1" x14ac:dyDescent="0.25"/>
    <row r="80" spans="1:16" s="225" customFormat="1" x14ac:dyDescent="0.25"/>
    <row r="81" spans="2:15" s="225" customFormat="1" x14ac:dyDescent="0.25"/>
    <row r="82" spans="2:15" s="225" customFormat="1" x14ac:dyDescent="0.25"/>
    <row r="83" spans="2:15" s="225" customFormat="1" x14ac:dyDescent="0.25"/>
    <row r="84" spans="2:15" s="225" customFormat="1" x14ac:dyDescent="0.25"/>
    <row r="85" spans="2:15" s="225" customFormat="1" ht="18.5" x14ac:dyDescent="0.25">
      <c r="B85" s="697" t="s">
        <v>340</v>
      </c>
      <c r="C85" s="694"/>
      <c r="D85" s="694"/>
      <c r="E85" s="694"/>
      <c r="F85" s="694"/>
      <c r="G85" s="694"/>
      <c r="H85" s="694"/>
      <c r="I85" s="694"/>
      <c r="J85" s="694"/>
      <c r="K85" s="694"/>
      <c r="L85" s="694"/>
      <c r="M85" s="694"/>
      <c r="N85" s="694"/>
      <c r="O85" s="694"/>
    </row>
    <row r="86" spans="2:15" s="225" customFormat="1" hidden="1" x14ac:dyDescent="0.25"/>
    <row r="87" spans="2:15" s="225" customFormat="1" hidden="1" x14ac:dyDescent="0.25"/>
    <row r="88" spans="2:15" s="225" customFormat="1" ht="18.5" hidden="1" x14ac:dyDescent="0.25">
      <c r="B88" s="578"/>
    </row>
    <row r="89" spans="2:15" s="225" customFormat="1" x14ac:dyDescent="0.25"/>
    <row r="90" spans="2:15" s="225" customFormat="1" ht="30.25" customHeight="1" x14ac:dyDescent="0.25">
      <c r="B90" s="1004" t="s">
        <v>366</v>
      </c>
      <c r="C90" s="1005"/>
      <c r="D90" s="1005"/>
      <c r="E90" s="1005"/>
      <c r="F90" s="1005"/>
      <c r="G90" s="1005"/>
      <c r="H90" s="1005"/>
      <c r="I90" s="1005"/>
      <c r="J90" s="1005"/>
      <c r="K90" s="1005"/>
      <c r="L90" s="1005"/>
      <c r="M90" s="1005"/>
      <c r="N90" s="1006"/>
      <c r="O90" s="598" t="str">
        <f>IF('Methane method 1'!$D$6=1,'Methane method 1'!$D$45,"-")</f>
        <v>-</v>
      </c>
    </row>
    <row r="91" spans="2:15" s="225" customFormat="1" ht="14.5" x14ac:dyDescent="0.35">
      <c r="I91" s="608"/>
    </row>
    <row r="92" spans="2:15" s="225" customFormat="1" ht="14.5" x14ac:dyDescent="0.35">
      <c r="B92" s="699" t="s">
        <v>341</v>
      </c>
      <c r="C92" s="693"/>
      <c r="D92" s="693"/>
      <c r="E92" s="693"/>
      <c r="F92" s="693"/>
      <c r="G92" s="693"/>
      <c r="H92" s="693"/>
      <c r="I92" s="693"/>
      <c r="J92" s="693"/>
      <c r="K92" s="693"/>
      <c r="L92" s="693"/>
      <c r="M92" s="693"/>
      <c r="N92" s="693"/>
      <c r="O92" s="693"/>
    </row>
    <row r="93" spans="2:15" s="225" customFormat="1" ht="12.25" customHeight="1" x14ac:dyDescent="0.25">
      <c r="B93" s="578"/>
    </row>
    <row r="94" spans="2:15" s="225" customFormat="1" hidden="1" x14ac:dyDescent="0.25"/>
    <row r="95" spans="2:15" s="225" customFormat="1" x14ac:dyDescent="0.25"/>
    <row r="96" spans="2:15" s="225" customFormat="1" x14ac:dyDescent="0.25"/>
    <row r="97" s="225" customFormat="1" x14ac:dyDescent="0.25"/>
    <row r="98" s="225" customFormat="1" ht="30.25" customHeight="1" x14ac:dyDescent="0.25"/>
    <row r="99" s="225" customFormat="1" x14ac:dyDescent="0.25"/>
    <row r="100" s="225" customFormat="1" x14ac:dyDescent="0.25"/>
    <row r="101" s="225" customFormat="1" x14ac:dyDescent="0.25"/>
    <row r="102" s="225" customFormat="1" x14ac:dyDescent="0.25"/>
    <row r="103" s="225" customFormat="1" x14ac:dyDescent="0.25"/>
    <row r="104" s="225" customFormat="1" x14ac:dyDescent="0.25"/>
    <row r="105" s="225" customFormat="1" x14ac:dyDescent="0.25"/>
    <row r="106" s="225" customFormat="1" x14ac:dyDescent="0.25"/>
    <row r="107" s="225" customFormat="1" x14ac:dyDescent="0.25"/>
    <row r="108" s="225" customFormat="1" x14ac:dyDescent="0.25"/>
    <row r="109" s="225" customFormat="1" x14ac:dyDescent="0.25"/>
    <row r="110" s="225" customFormat="1" x14ac:dyDescent="0.25"/>
    <row r="111" s="225" customFormat="1" x14ac:dyDescent="0.25"/>
    <row r="112" s="225" customFormat="1" x14ac:dyDescent="0.25"/>
    <row r="113" spans="2:15" s="225" customFormat="1" x14ac:dyDescent="0.25"/>
    <row r="114" spans="2:15" s="225" customFormat="1" x14ac:dyDescent="0.25"/>
    <row r="115" spans="2:15" s="225" customFormat="1" x14ac:dyDescent="0.25"/>
    <row r="116" spans="2:15" s="225" customFormat="1" x14ac:dyDescent="0.25"/>
    <row r="117" spans="2:15" s="225" customFormat="1" x14ac:dyDescent="0.25"/>
    <row r="118" spans="2:15" s="225" customFormat="1" ht="14.5" x14ac:dyDescent="0.35">
      <c r="B118" s="699" t="s">
        <v>341</v>
      </c>
      <c r="C118" s="693"/>
      <c r="D118" s="693"/>
      <c r="E118" s="693"/>
      <c r="F118" s="693"/>
      <c r="G118" s="693"/>
      <c r="H118" s="693"/>
      <c r="I118" s="693"/>
      <c r="J118" s="693"/>
      <c r="K118" s="693"/>
      <c r="L118" s="693"/>
      <c r="M118" s="693"/>
      <c r="N118" s="693"/>
      <c r="O118" s="693"/>
    </row>
    <row r="119" spans="2:15" s="225" customFormat="1" hidden="1" x14ac:dyDescent="0.25"/>
    <row r="120" spans="2:15" s="225" customFormat="1" hidden="1" x14ac:dyDescent="0.25"/>
    <row r="121" spans="2:15" s="225" customFormat="1" hidden="1" x14ac:dyDescent="0.25"/>
    <row r="122" spans="2:15" s="225" customFormat="1" hidden="1" x14ac:dyDescent="0.25"/>
    <row r="123" spans="2:15" s="225" customFormat="1" hidden="1" x14ac:dyDescent="0.25"/>
    <row r="124" spans="2:15" s="225" customFormat="1" x14ac:dyDescent="0.25"/>
    <row r="125" spans="2:15" s="225" customFormat="1" x14ac:dyDescent="0.25"/>
    <row r="126" spans="2:15" s="225" customFormat="1" x14ac:dyDescent="0.25"/>
    <row r="127" spans="2:15" s="225" customFormat="1" x14ac:dyDescent="0.25"/>
    <row r="128" spans="2:15" s="225" customFormat="1" x14ac:dyDescent="0.25"/>
    <row r="129" spans="2:15" s="225" customFormat="1" x14ac:dyDescent="0.25"/>
    <row r="130" spans="2:15" s="225" customFormat="1" x14ac:dyDescent="0.25"/>
    <row r="131" spans="2:15" s="225" customFormat="1" x14ac:dyDescent="0.25"/>
    <row r="132" spans="2:15" s="225" customFormat="1" x14ac:dyDescent="0.25"/>
    <row r="133" spans="2:15" s="225" customFormat="1" x14ac:dyDescent="0.25"/>
    <row r="134" spans="2:15" s="225" customFormat="1" x14ac:dyDescent="0.25"/>
    <row r="135" spans="2:15" s="225" customFormat="1" x14ac:dyDescent="0.25"/>
    <row r="136" spans="2:15" s="225" customFormat="1" ht="16.5" x14ac:dyDescent="0.45">
      <c r="B136" s="699" t="s">
        <v>437</v>
      </c>
      <c r="C136" s="693"/>
      <c r="D136" s="693"/>
      <c r="E136" s="693"/>
      <c r="F136" s="693"/>
      <c r="G136" s="693"/>
      <c r="H136" s="693"/>
      <c r="I136" s="693"/>
      <c r="J136" s="693"/>
      <c r="K136" s="693"/>
      <c r="L136" s="693"/>
      <c r="M136" s="693"/>
      <c r="N136" s="693"/>
      <c r="O136" s="693"/>
    </row>
    <row r="137" spans="2:15" s="225" customFormat="1" hidden="1" x14ac:dyDescent="0.25"/>
    <row r="138" spans="2:15" s="225" customFormat="1" hidden="1" x14ac:dyDescent="0.25"/>
    <row r="139" spans="2:15" s="225" customFormat="1" x14ac:dyDescent="0.25"/>
    <row r="140" spans="2:15" s="225" customFormat="1" x14ac:dyDescent="0.25"/>
    <row r="141" spans="2:15" s="225" customFormat="1" x14ac:dyDescent="0.25"/>
    <row r="142" spans="2:15" s="225" customFormat="1" x14ac:dyDescent="0.25"/>
    <row r="143" spans="2:15" s="225" customFormat="1" x14ac:dyDescent="0.25"/>
    <row r="144" spans="2:15" s="225" customFormat="1" x14ac:dyDescent="0.25"/>
    <row r="145" spans="2:15" s="225" customFormat="1" x14ac:dyDescent="0.25"/>
    <row r="146" spans="2:15" s="225" customFormat="1" x14ac:dyDescent="0.25"/>
    <row r="147" spans="2:15" s="225" customFormat="1" x14ac:dyDescent="0.25"/>
    <row r="148" spans="2:15" s="225" customFormat="1" x14ac:dyDescent="0.25"/>
    <row r="149" spans="2:15" s="225" customFormat="1" x14ac:dyDescent="0.25"/>
    <row r="150" spans="2:15" s="225" customFormat="1" x14ac:dyDescent="0.25"/>
    <row r="151" spans="2:15" s="225" customFormat="1" x14ac:dyDescent="0.25"/>
    <row r="152" spans="2:15" s="225" customFormat="1" ht="18.5" x14ac:dyDescent="0.25">
      <c r="B152" s="697" t="s">
        <v>340</v>
      </c>
      <c r="C152" s="694"/>
      <c r="D152" s="694"/>
      <c r="E152" s="694"/>
      <c r="F152" s="694"/>
      <c r="G152" s="694"/>
      <c r="H152" s="694"/>
      <c r="I152" s="694"/>
      <c r="J152" s="694"/>
      <c r="K152" s="694"/>
      <c r="L152" s="694"/>
      <c r="M152" s="694"/>
      <c r="N152" s="694"/>
      <c r="O152" s="694"/>
    </row>
    <row r="153" spans="2:15" s="225" customFormat="1" hidden="1" x14ac:dyDescent="0.25"/>
    <row r="154" spans="2:15" s="225" customFormat="1" hidden="1" x14ac:dyDescent="0.25"/>
    <row r="155" spans="2:15" s="225" customFormat="1" hidden="1" x14ac:dyDescent="0.25"/>
    <row r="156" spans="2:15" s="225" customFormat="1" hidden="1" x14ac:dyDescent="0.25"/>
    <row r="157" spans="2:15" s="225" customFormat="1" ht="18.5" hidden="1" x14ac:dyDescent="0.25">
      <c r="B157" s="578"/>
    </row>
    <row r="158" spans="2:15" s="225" customFormat="1" x14ac:dyDescent="0.25"/>
    <row r="159" spans="2:15" s="225" customFormat="1" ht="30.25" customHeight="1" x14ac:dyDescent="0.25">
      <c r="B159" s="1004" t="s">
        <v>366</v>
      </c>
      <c r="C159" s="1005"/>
      <c r="D159" s="1005"/>
      <c r="E159" s="1005"/>
      <c r="F159" s="1005"/>
      <c r="G159" s="1005"/>
      <c r="H159" s="1005"/>
      <c r="I159" s="1005"/>
      <c r="J159" s="1005"/>
      <c r="K159" s="1005"/>
      <c r="L159" s="1005"/>
      <c r="M159" s="1005"/>
      <c r="N159" s="1006"/>
      <c r="O159" s="598" t="str">
        <f>IF('Methane method 1'!$D$6=1,'Methane method 1'!$D$46,"-")</f>
        <v>-</v>
      </c>
    </row>
    <row r="160" spans="2:15" s="225" customFormat="1" ht="42" customHeight="1" x14ac:dyDescent="0.25"/>
    <row r="161" s="225" customFormat="1" hidden="1" x14ac:dyDescent="0.25"/>
    <row r="162" s="225" customFormat="1" hidden="1" x14ac:dyDescent="0.25"/>
    <row r="163" s="225" customFormat="1" hidden="1" x14ac:dyDescent="0.25"/>
    <row r="164" s="225" customFormat="1" hidden="1" x14ac:dyDescent="0.25"/>
    <row r="165" s="225" customFormat="1" hidden="1" x14ac:dyDescent="0.25"/>
    <row r="166" s="225" customFormat="1" hidden="1" x14ac:dyDescent="0.25"/>
    <row r="167" s="225" customFormat="1" hidden="1" x14ac:dyDescent="0.25"/>
    <row r="168" s="225" customFormat="1" hidden="1" x14ac:dyDescent="0.25"/>
    <row r="169" s="225" customFormat="1" hidden="1" x14ac:dyDescent="0.25"/>
    <row r="170" s="225" customFormat="1" hidden="1" x14ac:dyDescent="0.25"/>
    <row r="171" s="225" customFormat="1" hidden="1" x14ac:dyDescent="0.25"/>
    <row r="172" s="225" customFormat="1" hidden="1" x14ac:dyDescent="0.25"/>
  </sheetData>
  <sheetProtection algorithmName="SHA-256" hashValue="T1cc8LjG4jFJ5MeAx8skxN0wLVgnp6Sz4XE+xBvR7Vo=" saltValue="k2Jrtrznj8wcINWHAsMBcw==" spinCount="100000" sheet="1" selectLockedCells="1" selectUnlockedCells="1"/>
  <mergeCells count="26">
    <mergeCell ref="B42:O42"/>
    <mergeCell ref="B43:O43"/>
    <mergeCell ref="B90:N90"/>
    <mergeCell ref="B159:N159"/>
    <mergeCell ref="B2:O2"/>
    <mergeCell ref="C3:D3"/>
    <mergeCell ref="E3:N3"/>
    <mergeCell ref="C4:N4"/>
    <mergeCell ref="B6:O6"/>
    <mergeCell ref="C66:N66"/>
    <mergeCell ref="C67:N67"/>
    <mergeCell ref="C62:N62"/>
    <mergeCell ref="C57:N57"/>
    <mergeCell ref="B55:B69"/>
    <mergeCell ref="C68:N68"/>
    <mergeCell ref="C69:N69"/>
    <mergeCell ref="C63:N63"/>
    <mergeCell ref="C64:N64"/>
    <mergeCell ref="C65:N65"/>
    <mergeCell ref="C54:N54"/>
    <mergeCell ref="C56:N56"/>
    <mergeCell ref="C61:N61"/>
    <mergeCell ref="C59:N59"/>
    <mergeCell ref="C60:N60"/>
    <mergeCell ref="C58:N58"/>
    <mergeCell ref="C55:N55"/>
  </mergeCells>
  <pageMargins left="0.23622047244094491" right="0.23622047244094491" top="0.74803149606299213" bottom="0.74803149606299213" header="0.31496062992125984" footer="0.31496062992125984"/>
  <pageSetup paperSize="8" scale="94" fitToHeight="0" orientation="portrait" r:id="rId1"/>
  <headerFooter>
    <oddHeader>&amp;LNGER wastewater (domestic and commercial) calculator version 1.7 Sheet: 5&amp;R&amp;A</oddHeader>
    <oddFooter>&amp;L© Commonwealth of Australia (2016) Clean Energy Regulator.&amp;RISBN: 978-1-921299-79-7</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pageSetUpPr fitToPage="1"/>
  </sheetPr>
  <dimension ref="B1:U163"/>
  <sheetViews>
    <sheetView showRowColHeaders="0" zoomScaleNormal="100" workbookViewId="0">
      <selection activeCell="A14" sqref="A14"/>
    </sheetView>
  </sheetViews>
  <sheetFormatPr defaultColWidth="0" defaultRowHeight="12.5" zeroHeight="1" x14ac:dyDescent="0.25"/>
  <cols>
    <col min="1" max="1" width="9.1796875" style="225" customWidth="1"/>
    <col min="2" max="14" width="9.7265625" style="225" customWidth="1"/>
    <col min="15" max="15" width="21" style="225" customWidth="1"/>
    <col min="16" max="16" width="9.1796875" style="225" customWidth="1"/>
    <col min="17" max="20" width="9.1796875" style="225" hidden="1" customWidth="1"/>
    <col min="21" max="21" width="23.7265625" style="225" hidden="1" customWidth="1"/>
    <col min="22" max="16384" width="0" style="225" hidden="1"/>
  </cols>
  <sheetData>
    <row r="1" spans="2:15" ht="96.75" customHeight="1" x14ac:dyDescent="0.25"/>
    <row r="2" spans="2:15" ht="13.75" customHeight="1" x14ac:dyDescent="0.35">
      <c r="B2" s="591"/>
      <c r="C2" s="591"/>
      <c r="D2" s="223"/>
      <c r="E2" s="223"/>
      <c r="F2" s="223"/>
      <c r="G2" s="223"/>
      <c r="H2" s="592"/>
      <c r="I2" s="223"/>
      <c r="J2" s="223"/>
      <c r="K2" s="223"/>
      <c r="L2" s="223"/>
      <c r="M2" s="525"/>
      <c r="N2" s="525"/>
    </row>
    <row r="3" spans="2:15" ht="18.5" x14ac:dyDescent="0.25">
      <c r="B3" s="1007" t="s">
        <v>335</v>
      </c>
      <c r="C3" s="1008"/>
      <c r="D3" s="1008"/>
      <c r="E3" s="1008"/>
      <c r="F3" s="1008"/>
      <c r="G3" s="1008"/>
      <c r="H3" s="1008"/>
      <c r="I3" s="1008"/>
      <c r="J3" s="1008"/>
      <c r="K3" s="1008"/>
      <c r="L3" s="1008"/>
      <c r="M3" s="1008"/>
      <c r="N3" s="1008"/>
      <c r="O3" s="1008"/>
    </row>
    <row r="4" spans="2:15" ht="14.5" x14ac:dyDescent="0.25">
      <c r="B4" s="594"/>
      <c r="C4" s="1009"/>
      <c r="D4" s="1009"/>
      <c r="E4" s="1010"/>
      <c r="F4" s="1010"/>
      <c r="G4" s="1010"/>
      <c r="H4" s="1010"/>
      <c r="I4" s="1010"/>
      <c r="J4" s="1010"/>
      <c r="K4" s="1010"/>
      <c r="L4" s="1010"/>
      <c r="M4" s="1010"/>
      <c r="N4" s="1010"/>
    </row>
    <row r="5" spans="2:15" ht="30.25" customHeight="1" x14ac:dyDescent="0.25">
      <c r="B5" s="593"/>
      <c r="C5" s="1011" t="s">
        <v>439</v>
      </c>
      <c r="D5" s="1012"/>
      <c r="E5" s="1012"/>
      <c r="F5" s="1012"/>
      <c r="G5" s="1012"/>
      <c r="H5" s="1012"/>
      <c r="I5" s="1012"/>
      <c r="J5" s="1012"/>
      <c r="K5" s="1012"/>
      <c r="L5" s="1012"/>
      <c r="M5" s="1012"/>
      <c r="N5" s="1012"/>
    </row>
    <row r="6" spans="2:15" ht="14.25" customHeight="1" x14ac:dyDescent="0.25">
      <c r="B6" s="593"/>
    </row>
    <row r="7" spans="2:15" ht="14.5" x14ac:dyDescent="0.35">
      <c r="B7" s="1003" t="s">
        <v>336</v>
      </c>
      <c r="C7" s="1003"/>
      <c r="D7" s="1003"/>
      <c r="E7" s="1003"/>
      <c r="F7" s="1003"/>
      <c r="G7" s="1003"/>
      <c r="H7" s="1003"/>
      <c r="I7" s="1003"/>
      <c r="J7" s="1003"/>
      <c r="K7" s="1003"/>
      <c r="L7" s="1003"/>
      <c r="M7" s="1003"/>
      <c r="N7" s="1003"/>
      <c r="O7" s="1003"/>
    </row>
    <row r="8" spans="2:15" ht="21" hidden="1" x14ac:dyDescent="0.25">
      <c r="G8" s="577"/>
    </row>
    <row r="10" spans="2:15" ht="18.5" hidden="1" x14ac:dyDescent="0.35">
      <c r="B10" s="578"/>
      <c r="E10" s="579"/>
    </row>
    <row r="11" spans="2:15" x14ac:dyDescent="0.25"/>
    <row r="12" spans="2:15" x14ac:dyDescent="0.25"/>
    <row r="13" spans="2:15" x14ac:dyDescent="0.25"/>
    <row r="14" spans="2:15" x14ac:dyDescent="0.25"/>
    <row r="15" spans="2:15" x14ac:dyDescent="0.25"/>
    <row r="16" spans="2:15"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spans="2:15" x14ac:dyDescent="0.25"/>
    <row r="34" spans="2:15" x14ac:dyDescent="0.25"/>
    <row r="35" spans="2:15" x14ac:dyDescent="0.25"/>
    <row r="36" spans="2:15" x14ac:dyDescent="0.25"/>
    <row r="37" spans="2:15" x14ac:dyDescent="0.25"/>
    <row r="38" spans="2:15" x14ac:dyDescent="0.25"/>
    <row r="39" spans="2:15" x14ac:dyDescent="0.25"/>
    <row r="40" spans="2:15" x14ac:dyDescent="0.25"/>
    <row r="41" spans="2:15" x14ac:dyDescent="0.25"/>
    <row r="43" spans="2:15" ht="17.5" customHeight="1" x14ac:dyDescent="0.35">
      <c r="B43" s="1003" t="s">
        <v>337</v>
      </c>
      <c r="C43" s="1003"/>
      <c r="D43" s="1003"/>
      <c r="E43" s="1003"/>
      <c r="F43" s="1003"/>
      <c r="G43" s="1003"/>
      <c r="H43" s="1003"/>
      <c r="I43" s="1003"/>
      <c r="J43" s="1003"/>
      <c r="K43" s="1003"/>
      <c r="L43" s="1003"/>
      <c r="M43" s="1003"/>
      <c r="N43" s="1003"/>
      <c r="O43" s="1003"/>
    </row>
    <row r="44" spans="2:15" ht="16.5" customHeight="1" x14ac:dyDescent="0.35">
      <c r="B44" s="1003" t="s">
        <v>338</v>
      </c>
      <c r="C44" s="1003"/>
      <c r="D44" s="1003"/>
      <c r="E44" s="1003"/>
      <c r="F44" s="1003"/>
      <c r="G44" s="1003"/>
      <c r="H44" s="1003"/>
      <c r="I44" s="1003"/>
      <c r="J44" s="1003"/>
      <c r="K44" s="1003"/>
      <c r="L44" s="1003"/>
      <c r="M44" s="1003"/>
      <c r="N44" s="1003"/>
      <c r="O44" s="1003"/>
    </row>
    <row r="52" spans="2:16" x14ac:dyDescent="0.25"/>
    <row r="53" spans="2:16" ht="19" hidden="1" thickBot="1" x14ac:dyDescent="0.4">
      <c r="C53" s="578"/>
      <c r="G53" s="579"/>
    </row>
    <row r="54" spans="2:16" ht="30.25" customHeight="1" x14ac:dyDescent="0.25">
      <c r="B54" s="595" t="s">
        <v>189</v>
      </c>
      <c r="C54" s="1016" t="s">
        <v>190</v>
      </c>
      <c r="D54" s="1017"/>
      <c r="E54" s="1017"/>
      <c r="F54" s="1017"/>
      <c r="G54" s="1017"/>
      <c r="H54" s="1017"/>
      <c r="I54" s="1017"/>
      <c r="J54" s="1017"/>
      <c r="K54" s="1017"/>
      <c r="L54" s="1017"/>
      <c r="M54" s="1017"/>
      <c r="N54" s="1018"/>
      <c r="O54" s="597" t="s">
        <v>339</v>
      </c>
    </row>
    <row r="55" spans="2:16" ht="30.25" customHeight="1" x14ac:dyDescent="0.25">
      <c r="B55" s="1019" t="s">
        <v>191</v>
      </c>
      <c r="C55" s="1013" t="s">
        <v>452</v>
      </c>
      <c r="D55" s="1014"/>
      <c r="E55" s="1014"/>
      <c r="F55" s="1014"/>
      <c r="G55" s="1014"/>
      <c r="H55" s="1014"/>
      <c r="I55" s="1014"/>
      <c r="J55" s="1014"/>
      <c r="K55" s="1014"/>
      <c r="L55" s="1014"/>
      <c r="M55" s="1014"/>
      <c r="N55" s="1015"/>
      <c r="O55" s="702" t="s">
        <v>451</v>
      </c>
    </row>
    <row r="56" spans="2:16" ht="30.25" customHeight="1" x14ac:dyDescent="0.35">
      <c r="B56" s="1020"/>
      <c r="C56" s="1013" t="s">
        <v>372</v>
      </c>
      <c r="D56" s="1014"/>
      <c r="E56" s="1014"/>
      <c r="F56" s="1014"/>
      <c r="G56" s="1014"/>
      <c r="H56" s="1014"/>
      <c r="I56" s="1014"/>
      <c r="J56" s="1014"/>
      <c r="K56" s="1014"/>
      <c r="L56" s="1014"/>
      <c r="M56" s="1014"/>
      <c r="N56" s="1015"/>
      <c r="O56" s="598" t="str">
        <f>IF('Methane method 2 3'!$D$15&gt;=2,'Methane method 2 3'!$D$18,"-")</f>
        <v>-</v>
      </c>
      <c r="P56" s="580"/>
    </row>
    <row r="57" spans="2:16" ht="30.25" customHeight="1" x14ac:dyDescent="0.25">
      <c r="B57" s="1020"/>
      <c r="C57" s="1013" t="s">
        <v>449</v>
      </c>
      <c r="D57" s="1014"/>
      <c r="E57" s="1014"/>
      <c r="F57" s="1014"/>
      <c r="G57" s="1014"/>
      <c r="H57" s="1014"/>
      <c r="I57" s="1014"/>
      <c r="J57" s="1014"/>
      <c r="K57" s="1014"/>
      <c r="L57" s="1014"/>
      <c r="M57" s="1014"/>
      <c r="N57" s="1015"/>
      <c r="O57" s="596" t="str">
        <f>IF('Methane method 2 3'!$D$15&gt;=2,'Methane method 2 3'!$E$31,"-")</f>
        <v>-</v>
      </c>
    </row>
    <row r="58" spans="2:16" ht="30.25" customHeight="1" x14ac:dyDescent="0.25">
      <c r="B58" s="1020"/>
      <c r="C58" s="1013" t="s">
        <v>371</v>
      </c>
      <c r="D58" s="1014"/>
      <c r="E58" s="1014"/>
      <c r="F58" s="1014"/>
      <c r="G58" s="1014"/>
      <c r="H58" s="1014"/>
      <c r="I58" s="1014"/>
      <c r="J58" s="1014"/>
      <c r="K58" s="1014"/>
      <c r="L58" s="1014"/>
      <c r="M58" s="1014"/>
      <c r="N58" s="1015"/>
      <c r="O58" s="596" t="str">
        <f>IF('Methane method 2 3'!$D$15&gt;=2,'Methane method 2 3'!$D$25,"-")</f>
        <v>-</v>
      </c>
    </row>
    <row r="59" spans="2:16" ht="30.25" customHeight="1" x14ac:dyDescent="0.35">
      <c r="B59" s="1020"/>
      <c r="C59" s="1013" t="s">
        <v>373</v>
      </c>
      <c r="D59" s="1014"/>
      <c r="E59" s="1014"/>
      <c r="F59" s="1014"/>
      <c r="G59" s="1014"/>
      <c r="H59" s="1014"/>
      <c r="I59" s="1014"/>
      <c r="J59" s="1014"/>
      <c r="K59" s="1014"/>
      <c r="L59" s="1014"/>
      <c r="M59" s="1014"/>
      <c r="N59" s="1015"/>
      <c r="O59" s="596" t="str">
        <f>IF('Methane method 2 3'!$D$15&gt;=2,'Methane method 2 3'!$E$32,"-")</f>
        <v>-</v>
      </c>
      <c r="P59" s="581"/>
    </row>
    <row r="60" spans="2:16" ht="30.25" customHeight="1" x14ac:dyDescent="0.35">
      <c r="B60" s="1020"/>
      <c r="C60" s="1013" t="s">
        <v>376</v>
      </c>
      <c r="D60" s="1014"/>
      <c r="E60" s="1014"/>
      <c r="F60" s="1014"/>
      <c r="G60" s="1014"/>
      <c r="H60" s="1014"/>
      <c r="I60" s="1014"/>
      <c r="J60" s="1014"/>
      <c r="K60" s="1014"/>
      <c r="L60" s="1014"/>
      <c r="M60" s="1014"/>
      <c r="N60" s="1015"/>
      <c r="O60" s="596" t="str">
        <f>IF('Methane method 2 3'!$D$15&gt;=2,'Methane method 2 3'!$D$45,"-")</f>
        <v>-</v>
      </c>
      <c r="P60" s="581"/>
    </row>
    <row r="61" spans="2:16" ht="30.25" customHeight="1" x14ac:dyDescent="0.25">
      <c r="B61" s="1020"/>
      <c r="C61" s="1013" t="s">
        <v>367</v>
      </c>
      <c r="D61" s="1014"/>
      <c r="E61" s="1014"/>
      <c r="F61" s="1014"/>
      <c r="G61" s="1014"/>
      <c r="H61" s="1014"/>
      <c r="I61" s="1014"/>
      <c r="J61" s="1014"/>
      <c r="K61" s="1014"/>
      <c r="L61" s="1014"/>
      <c r="M61" s="1014"/>
      <c r="N61" s="1015"/>
      <c r="O61" s="596" t="str">
        <f>IF('Methane method 2 3'!$D$15&gt;=2,'Methane method 2 3'!$D$33*'Methane method 2 3'!$D$38,"-")</f>
        <v>-</v>
      </c>
    </row>
    <row r="62" spans="2:16" ht="30.25" customHeight="1" x14ac:dyDescent="0.25">
      <c r="B62" s="1020"/>
      <c r="C62" s="1013" t="s">
        <v>370</v>
      </c>
      <c r="D62" s="1014"/>
      <c r="E62" s="1014"/>
      <c r="F62" s="1014"/>
      <c r="G62" s="1014"/>
      <c r="H62" s="1014"/>
      <c r="I62" s="1014"/>
      <c r="J62" s="1014"/>
      <c r="K62" s="1014"/>
      <c r="L62" s="1014"/>
      <c r="M62" s="1014"/>
      <c r="N62" s="1015"/>
      <c r="O62" s="596" t="str">
        <f>IF('Methane method 2 3'!$D$15&gt;=2,'Methane method 2 3'!$D$28,"-")</f>
        <v>-</v>
      </c>
    </row>
    <row r="63" spans="2:16" ht="30.25" customHeight="1" x14ac:dyDescent="0.35">
      <c r="B63" s="1020"/>
      <c r="C63" s="1013" t="s">
        <v>374</v>
      </c>
      <c r="D63" s="1014"/>
      <c r="E63" s="1014"/>
      <c r="F63" s="1014"/>
      <c r="G63" s="1014"/>
      <c r="H63" s="1014"/>
      <c r="I63" s="1014"/>
      <c r="J63" s="1014"/>
      <c r="K63" s="1014"/>
      <c r="L63" s="1014"/>
      <c r="M63" s="1014"/>
      <c r="N63" s="1015"/>
      <c r="O63" s="596" t="str">
        <f>IF('Methane method 2 3'!$D$15&gt;=2,'Methane method 2 3'!$D$29,"-")</f>
        <v>-</v>
      </c>
      <c r="P63" s="581"/>
    </row>
    <row r="64" spans="2:16" ht="30.25" customHeight="1" x14ac:dyDescent="0.35">
      <c r="B64" s="1020"/>
      <c r="C64" s="1013" t="s">
        <v>375</v>
      </c>
      <c r="D64" s="1014"/>
      <c r="E64" s="1014"/>
      <c r="F64" s="1014"/>
      <c r="G64" s="1014"/>
      <c r="H64" s="1014"/>
      <c r="I64" s="1014"/>
      <c r="J64" s="1014"/>
      <c r="K64" s="1014"/>
      <c r="L64" s="1014"/>
      <c r="M64" s="1014"/>
      <c r="N64" s="1015"/>
      <c r="O64" s="596" t="str">
        <f>IF('Methane method 2 3'!$D$15&gt;=2,'Methane method 2 3'!$D$30,"-")</f>
        <v>-</v>
      </c>
      <c r="P64" s="581"/>
    </row>
    <row r="65" spans="2:16" ht="30.25" customHeight="1" x14ac:dyDescent="0.35">
      <c r="B65" s="1020"/>
      <c r="C65" s="1013" t="s">
        <v>421</v>
      </c>
      <c r="D65" s="1014"/>
      <c r="E65" s="1014"/>
      <c r="F65" s="1014"/>
      <c r="G65" s="1014"/>
      <c r="H65" s="1014"/>
      <c r="I65" s="1014"/>
      <c r="J65" s="1014"/>
      <c r="K65" s="1014"/>
      <c r="L65" s="1014"/>
      <c r="M65" s="1014"/>
      <c r="N65" s="1015"/>
      <c r="O65" s="596" t="str">
        <f>IF('Methane method 2 3'!$D$15&gt;=2,'Nitrogen Method 1 2 3'!$D$14,"-")</f>
        <v>-</v>
      </c>
      <c r="P65" s="581"/>
    </row>
    <row r="66" spans="2:16" ht="30.25" customHeight="1" x14ac:dyDescent="0.25">
      <c r="B66" s="1020"/>
      <c r="C66" s="1004" t="s">
        <v>419</v>
      </c>
      <c r="D66" s="1022"/>
      <c r="E66" s="1022"/>
      <c r="F66" s="1022"/>
      <c r="G66" s="1022"/>
      <c r="H66" s="1022"/>
      <c r="I66" s="1022"/>
      <c r="J66" s="1022"/>
      <c r="K66" s="1022"/>
      <c r="L66" s="1022"/>
      <c r="M66" s="1022"/>
      <c r="N66" s="1023"/>
      <c r="O66" s="596" t="str">
        <f>IF('Methane method 2 3'!$D$15&gt;=2,'Nitrogen Method 1 2 3'!$D$15,"-")</f>
        <v>-</v>
      </c>
    </row>
    <row r="67" spans="2:16" ht="30.25" customHeight="1" x14ac:dyDescent="0.25">
      <c r="B67" s="1020"/>
      <c r="C67" s="1004" t="s">
        <v>420</v>
      </c>
      <c r="D67" s="1022"/>
      <c r="E67" s="1022"/>
      <c r="F67" s="1022"/>
      <c r="G67" s="1022"/>
      <c r="H67" s="1022"/>
      <c r="I67" s="1022"/>
      <c r="J67" s="1022"/>
      <c r="K67" s="1022"/>
      <c r="L67" s="1022"/>
      <c r="M67" s="1022"/>
      <c r="N67" s="1023"/>
      <c r="O67" s="596" t="str">
        <f>IF('Methane method 2 3'!$D$15&gt;=2,'Nitrogen Method 1 2 3'!$D$16,"-")</f>
        <v>-</v>
      </c>
    </row>
    <row r="68" spans="2:16" ht="30.25" customHeight="1" x14ac:dyDescent="0.25">
      <c r="B68" s="1020"/>
      <c r="C68" s="1013" t="s">
        <v>422</v>
      </c>
      <c r="D68" s="1014"/>
      <c r="E68" s="1014"/>
      <c r="F68" s="1014"/>
      <c r="G68" s="1014"/>
      <c r="H68" s="1014"/>
      <c r="I68" s="1014"/>
      <c r="J68" s="1014"/>
      <c r="K68" s="1014"/>
      <c r="L68" s="1014"/>
      <c r="M68" s="1014"/>
      <c r="N68" s="1015"/>
      <c r="O68" s="596" t="str">
        <f>IF('Methane method 2 3'!$D$15&gt;=2,'Nitrogen Method 1 2 3'!$D$18,"-")</f>
        <v>-</v>
      </c>
    </row>
    <row r="69" spans="2:16" ht="30.25" customHeight="1" x14ac:dyDescent="0.25">
      <c r="B69" s="1020"/>
      <c r="C69" s="1013" t="s">
        <v>424</v>
      </c>
      <c r="D69" s="1014"/>
      <c r="E69" s="1014"/>
      <c r="F69" s="1014"/>
      <c r="G69" s="1014"/>
      <c r="H69" s="1014"/>
      <c r="I69" s="1014"/>
      <c r="J69" s="1014"/>
      <c r="K69" s="1014"/>
      <c r="L69" s="1014"/>
      <c r="M69" s="1014"/>
      <c r="N69" s="1015"/>
      <c r="O69" s="596" t="str">
        <f>IF('Methane method 2 3'!$D$15&gt;=2,'Nitrogen Method 1 2 3'!$D$20,"-")</f>
        <v>-</v>
      </c>
    </row>
    <row r="70" spans="2:16" ht="30.25" customHeight="1" x14ac:dyDescent="0.25">
      <c r="B70" s="1020"/>
      <c r="C70" s="1013" t="s">
        <v>423</v>
      </c>
      <c r="D70" s="1014"/>
      <c r="E70" s="1014"/>
      <c r="F70" s="1014"/>
      <c r="G70" s="1014"/>
      <c r="H70" s="1014"/>
      <c r="I70" s="1014"/>
      <c r="J70" s="1014"/>
      <c r="K70" s="1014"/>
      <c r="L70" s="1014"/>
      <c r="M70" s="1014"/>
      <c r="N70" s="1015"/>
      <c r="O70" s="596" t="str">
        <f>IF('Methane method 2 3'!$D$15&gt;=2,'Nitrogen Method 1 2 3'!$D$22,"-")</f>
        <v>-</v>
      </c>
    </row>
    <row r="71" spans="2:16" ht="30.25" customHeight="1" x14ac:dyDescent="0.25">
      <c r="B71" s="1020"/>
      <c r="C71" s="1013" t="s">
        <v>448</v>
      </c>
      <c r="D71" s="1014"/>
      <c r="E71" s="1014"/>
      <c r="F71" s="1014"/>
      <c r="G71" s="1014"/>
      <c r="H71" s="1014"/>
      <c r="I71" s="1014"/>
      <c r="J71" s="1014"/>
      <c r="K71" s="1014"/>
      <c r="L71" s="1014"/>
      <c r="M71" s="1014"/>
      <c r="N71" s="1015"/>
      <c r="O71" s="596" t="str">
        <f>IF('Methane method 2 3'!$D$15&gt;=2,'Methane method 2 3'!$D$35*'Methane method 2 3'!$D$38,"-")</f>
        <v>-</v>
      </c>
    </row>
    <row r="72" spans="2:16" ht="30.25" customHeight="1" x14ac:dyDescent="0.25">
      <c r="B72" s="1021"/>
      <c r="C72" s="1013" t="s">
        <v>368</v>
      </c>
      <c r="D72" s="1014"/>
      <c r="E72" s="1014"/>
      <c r="F72" s="1014"/>
      <c r="G72" s="1014"/>
      <c r="H72" s="1014"/>
      <c r="I72" s="1014"/>
      <c r="J72" s="1014"/>
      <c r="K72" s="1014"/>
      <c r="L72" s="1014"/>
      <c r="M72" s="1014"/>
      <c r="N72" s="1015"/>
      <c r="O72" s="596" t="str">
        <f>IF('Methane method 2 3'!$D$15&gt;=2,'Methane method 2 3'!$D$34*'Methane method 2 3'!$D$38,"-")</f>
        <v>-</v>
      </c>
    </row>
    <row r="73" spans="2:16" x14ac:dyDescent="0.25"/>
    <row r="75" spans="2:16" ht="21.75" customHeight="1" x14ac:dyDescent="0.25">
      <c r="B75" s="697" t="s">
        <v>438</v>
      </c>
      <c r="C75" s="694"/>
      <c r="D75" s="694"/>
      <c r="E75" s="694"/>
      <c r="F75" s="694"/>
      <c r="G75" s="694"/>
      <c r="H75" s="694"/>
      <c r="I75" s="694"/>
      <c r="J75" s="694"/>
      <c r="K75" s="694"/>
      <c r="L75" s="694"/>
      <c r="M75" s="694"/>
      <c r="N75" s="694"/>
      <c r="O75" s="694"/>
    </row>
    <row r="76" spans="2:16" ht="9.75" hidden="1" customHeight="1" x14ac:dyDescent="0.25">
      <c r="B76" s="582"/>
      <c r="C76" s="582"/>
      <c r="D76" s="582"/>
      <c r="E76" s="582"/>
      <c r="F76" s="582"/>
      <c r="G76" s="582"/>
      <c r="H76" s="582"/>
      <c r="I76" s="582"/>
      <c r="J76" s="582"/>
      <c r="K76" s="582"/>
      <c r="L76" s="582"/>
      <c r="M76" s="490"/>
      <c r="N76" s="525"/>
    </row>
    <row r="77" spans="2:16" ht="15.5" x14ac:dyDescent="0.25">
      <c r="B77" s="582"/>
      <c r="C77" s="582"/>
      <c r="D77" s="582"/>
      <c r="E77" s="582"/>
      <c r="F77" s="582"/>
      <c r="G77" s="582"/>
      <c r="H77" s="582"/>
      <c r="I77" s="582"/>
      <c r="J77" s="582"/>
      <c r="K77" s="582"/>
      <c r="L77" s="582"/>
      <c r="M77" s="490"/>
      <c r="N77" s="525"/>
    </row>
    <row r="78" spans="2:16" ht="15.5" x14ac:dyDescent="0.25">
      <c r="B78" s="582"/>
      <c r="C78" s="582"/>
      <c r="D78" s="582"/>
      <c r="E78" s="582"/>
      <c r="F78" s="582"/>
      <c r="G78" s="582"/>
      <c r="H78" s="582"/>
      <c r="I78" s="582"/>
      <c r="J78" s="582"/>
      <c r="K78" s="582"/>
      <c r="L78" s="582"/>
      <c r="M78" s="490"/>
      <c r="N78" s="525"/>
    </row>
    <row r="79" spans="2:16" ht="15.5" x14ac:dyDescent="0.35">
      <c r="B79" s="583"/>
    </row>
    <row r="80" spans="2:16" ht="15.5" x14ac:dyDescent="0.35">
      <c r="B80" s="583"/>
    </row>
    <row r="81" spans="2:16" ht="15.5" x14ac:dyDescent="0.35">
      <c r="B81" s="583"/>
    </row>
    <row r="82" spans="2:16" x14ac:dyDescent="0.25"/>
    <row r="83" spans="2:16" x14ac:dyDescent="0.25"/>
    <row r="84" spans="2:16" x14ac:dyDescent="0.25"/>
    <row r="85" spans="2:16" x14ac:dyDescent="0.25"/>
    <row r="86" spans="2:16" x14ac:dyDescent="0.25"/>
    <row r="87" spans="2:16" x14ac:dyDescent="0.25"/>
    <row r="88" spans="2:16" x14ac:dyDescent="0.25"/>
    <row r="92" spans="2:16" ht="20.25" customHeight="1" x14ac:dyDescent="0.25">
      <c r="B92" s="697" t="s">
        <v>340</v>
      </c>
      <c r="C92" s="694"/>
      <c r="D92" s="694"/>
      <c r="E92" s="694"/>
      <c r="F92" s="694"/>
      <c r="G92" s="694"/>
      <c r="H92" s="694"/>
      <c r="I92" s="694"/>
      <c r="J92" s="694"/>
      <c r="K92" s="694"/>
      <c r="L92" s="694"/>
      <c r="M92" s="694"/>
      <c r="N92" s="694"/>
      <c r="O92" s="694"/>
    </row>
    <row r="93" spans="2:16" ht="13.75" hidden="1" customHeight="1" thickBot="1" x14ac:dyDescent="0.3">
      <c r="B93" s="695"/>
      <c r="C93" s="695"/>
      <c r="D93" s="695"/>
      <c r="E93" s="695"/>
      <c r="F93" s="695"/>
      <c r="G93" s="695"/>
      <c r="H93" s="695"/>
      <c r="I93" s="695"/>
      <c r="J93" s="695"/>
      <c r="K93" s="695"/>
      <c r="L93" s="695"/>
      <c r="M93" s="695"/>
      <c r="N93" s="695"/>
      <c r="O93" s="695"/>
    </row>
    <row r="94" spans="2:16" ht="30.25" customHeight="1" x14ac:dyDescent="0.25">
      <c r="B94" s="1004" t="s">
        <v>366</v>
      </c>
      <c r="C94" s="1005"/>
      <c r="D94" s="1005"/>
      <c r="E94" s="1005"/>
      <c r="F94" s="1005"/>
      <c r="G94" s="1005"/>
      <c r="H94" s="1005"/>
      <c r="I94" s="1005"/>
      <c r="J94" s="1005"/>
      <c r="K94" s="1005"/>
      <c r="L94" s="1005"/>
      <c r="M94" s="1005"/>
      <c r="N94" s="1006"/>
      <c r="O94" s="598" t="str">
        <f>IF('Methane method 2 3'!$D$15&gt;=2,'Methane method 2 3'!$D$54,"-")</f>
        <v>-</v>
      </c>
      <c r="P94" s="584" t="str">
        <f>IF((ISNUMBER('D&amp;C plant 1'!B4)+ISNUMBER('D&amp;C plant 1'!B5))*(ISNUMBER('Methane method 2 3'!D54)+ISNUMBER('Methane method 2 3'!D55)), "The result is sum of emissions in D&amp;C plant 1 sheet and D&amp;C plant 2015 sheet", " ")</f>
        <v xml:space="preserve"> </v>
      </c>
    </row>
    <row r="95" spans="2:16" x14ac:dyDescent="0.25"/>
    <row r="96" spans="2:16" ht="15.75" customHeight="1" x14ac:dyDescent="0.35">
      <c r="B96" s="699" t="s">
        <v>341</v>
      </c>
      <c r="C96" s="693"/>
      <c r="D96" s="693"/>
      <c r="E96" s="693"/>
      <c r="F96" s="693"/>
      <c r="G96" s="693"/>
      <c r="H96" s="693"/>
      <c r="I96" s="693"/>
      <c r="J96" s="693"/>
      <c r="K96" s="693"/>
      <c r="L96" s="693"/>
      <c r="M96" s="693"/>
      <c r="N96" s="693"/>
      <c r="O96" s="693"/>
    </row>
    <row r="97" spans="2:15" x14ac:dyDescent="0.25"/>
    <row r="98" spans="2:15" x14ac:dyDescent="0.25"/>
    <row r="99" spans="2:15" x14ac:dyDescent="0.25"/>
    <row r="100" spans="2:15" x14ac:dyDescent="0.25"/>
    <row r="101" spans="2:15" x14ac:dyDescent="0.25"/>
    <row r="102" spans="2:15" x14ac:dyDescent="0.25"/>
    <row r="103" spans="2:15" x14ac:dyDescent="0.25"/>
    <row r="104" spans="2:15" x14ac:dyDescent="0.25"/>
    <row r="105" spans="2:15" x14ac:dyDescent="0.25"/>
    <row r="106" spans="2:15" x14ac:dyDescent="0.25"/>
    <row r="107" spans="2:15" x14ac:dyDescent="0.25"/>
    <row r="108" spans="2:15" x14ac:dyDescent="0.25"/>
    <row r="109" spans="2:15" ht="16.5" x14ac:dyDescent="0.45">
      <c r="B109" s="698" t="s">
        <v>437</v>
      </c>
      <c r="C109" s="693"/>
      <c r="D109" s="693"/>
      <c r="E109" s="693"/>
      <c r="F109" s="693"/>
      <c r="G109" s="693"/>
      <c r="H109" s="693"/>
      <c r="I109" s="693"/>
      <c r="J109" s="693"/>
      <c r="K109" s="693"/>
      <c r="L109" s="693"/>
      <c r="M109" s="693"/>
      <c r="N109" s="693"/>
      <c r="O109" s="693"/>
    </row>
    <row r="110" spans="2:15" x14ac:dyDescent="0.25"/>
    <row r="111" spans="2:15" x14ac:dyDescent="0.25"/>
    <row r="112" spans="2:15" x14ac:dyDescent="0.25"/>
    <row r="113" spans="2:15" x14ac:dyDescent="0.25"/>
    <row r="114" spans="2:15" x14ac:dyDescent="0.25"/>
    <row r="115" spans="2:15" x14ac:dyDescent="0.25"/>
    <row r="116" spans="2:15" x14ac:dyDescent="0.25"/>
    <row r="117" spans="2:15" x14ac:dyDescent="0.25"/>
    <row r="118" spans="2:15" x14ac:dyDescent="0.25"/>
    <row r="119" spans="2:15" x14ac:dyDescent="0.25"/>
    <row r="120" spans="2:15" x14ac:dyDescent="0.25"/>
    <row r="121" spans="2:15" x14ac:dyDescent="0.25"/>
    <row r="122" spans="2:15" x14ac:dyDescent="0.25"/>
    <row r="123" spans="2:15" x14ac:dyDescent="0.25"/>
    <row r="124" spans="2:15" ht="24" customHeight="1" x14ac:dyDescent="0.25">
      <c r="B124" s="697" t="s">
        <v>340</v>
      </c>
      <c r="C124" s="694"/>
      <c r="D124" s="694"/>
      <c r="E124" s="694"/>
      <c r="F124" s="694"/>
      <c r="G124" s="694"/>
      <c r="H124" s="694"/>
      <c r="I124" s="694"/>
      <c r="J124" s="694"/>
      <c r="K124" s="694"/>
      <c r="L124" s="694"/>
      <c r="M124" s="694"/>
      <c r="N124" s="694"/>
      <c r="O124" s="694"/>
    </row>
    <row r="125" spans="2:15" ht="20.25" hidden="1" customHeight="1" thickBot="1" x14ac:dyDescent="0.3"/>
    <row r="126" spans="2:15" ht="28.5" customHeight="1" x14ac:dyDescent="0.25">
      <c r="B126" s="1004" t="s">
        <v>366</v>
      </c>
      <c r="C126" s="1005"/>
      <c r="D126" s="1005"/>
      <c r="E126" s="1005"/>
      <c r="F126" s="1005"/>
      <c r="G126" s="1005"/>
      <c r="H126" s="1005"/>
      <c r="I126" s="1005"/>
      <c r="J126" s="1005"/>
      <c r="K126" s="1005"/>
      <c r="L126" s="1005"/>
      <c r="M126" s="1005"/>
      <c r="N126" s="1006"/>
      <c r="O126" s="598" t="str">
        <f>IF('Methane method 2 3'!$D$15&gt;=2,'Methane method 2 3'!$D$55,"-")</f>
        <v>-</v>
      </c>
    </row>
    <row r="127" spans="2:15" ht="31.75" customHeight="1" x14ac:dyDescent="0.25"/>
    <row r="128" spans="2:15" ht="7.5" customHeight="1" x14ac:dyDescent="0.25"/>
    <row r="163" spans="16:16" ht="30.25" hidden="1" customHeight="1" x14ac:dyDescent="0.25">
      <c r="P163" s="584" t="str">
        <f>IF((ISNUMBER('D&amp;C plant 1'!B4)+ISNUMBER('D&amp;C plant 1'!B5))*(ISNUMBER('Methane method 2 3'!D54)+ISNUMBER('Methane method 2 3'!D55)), "The result is sum of emissions in D&amp;C plant 1 sheet and D&amp;C plant 2015 sheet", " ")</f>
        <v xml:space="preserve"> </v>
      </c>
    </row>
  </sheetData>
  <sheetProtection algorithmName="SHA-256" hashValue="+f0jikJyU5DNCe1W45U0LTvBsTOOCkVp25W4pQbQGAU=" saltValue="uUH/LSpFv1cUXx/BxP1lFA==" spinCount="100000" sheet="1" selectLockedCells="1" selectUnlockedCells="1"/>
  <mergeCells count="29">
    <mergeCell ref="C59:N59"/>
    <mergeCell ref="B94:N94"/>
    <mergeCell ref="B126:N126"/>
    <mergeCell ref="C72:N72"/>
    <mergeCell ref="C68:N68"/>
    <mergeCell ref="C69:N69"/>
    <mergeCell ref="C70:N70"/>
    <mergeCell ref="C60:N60"/>
    <mergeCell ref="C62:N62"/>
    <mergeCell ref="C67:N67"/>
    <mergeCell ref="C64:N64"/>
    <mergeCell ref="C63:N63"/>
    <mergeCell ref="C65:N65"/>
    <mergeCell ref="C56:N56"/>
    <mergeCell ref="C61:N61"/>
    <mergeCell ref="B3:O3"/>
    <mergeCell ref="C54:N54"/>
    <mergeCell ref="B7:O7"/>
    <mergeCell ref="B43:O43"/>
    <mergeCell ref="B44:O44"/>
    <mergeCell ref="E4:N4"/>
    <mergeCell ref="C5:N5"/>
    <mergeCell ref="C4:D4"/>
    <mergeCell ref="B55:B72"/>
    <mergeCell ref="C58:N58"/>
    <mergeCell ref="C57:N57"/>
    <mergeCell ref="C55:N55"/>
    <mergeCell ref="C71:N71"/>
    <mergeCell ref="C66:N66"/>
  </mergeCells>
  <pageMargins left="0.23622047244094491" right="0.23622047244094491" top="0.74803149606299213" bottom="0.74803149606299213" header="0.31496062992125984" footer="0.31496062992125984"/>
  <pageSetup paperSize="8" scale="94" fitToHeight="0" orientation="portrait" r:id="rId1"/>
  <headerFooter>
    <oddHeader>&amp;LNGER wastewater (domestic and commercial) calculator version 1.7 Sheet: 6&amp;R&amp;A</oddHeader>
    <oddFooter>&amp;L© Commonwealth of Australia (2016) Clean Energy Regulator.&amp;RISBN: 978-1-921299-79-7</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C7"/>
  <sheetViews>
    <sheetView showRowColHeaders="0" workbookViewId="0">
      <selection activeCell="B4" sqref="B4"/>
    </sheetView>
  </sheetViews>
  <sheetFormatPr defaultColWidth="0" defaultRowHeight="12.5" zeroHeight="1" x14ac:dyDescent="0.25"/>
  <cols>
    <col min="1" max="1" width="9.1796875" style="225" customWidth="1"/>
    <col min="2" max="2" width="136.7265625" style="225" customWidth="1"/>
    <col min="3" max="3" width="9.1796875" style="225" customWidth="1"/>
    <col min="4" max="16384" width="8.81640625" hidden="1"/>
  </cols>
  <sheetData>
    <row r="1" spans="2:2" ht="130.15" customHeight="1" x14ac:dyDescent="0.25"/>
    <row r="2" spans="2:2" ht="23.5" x14ac:dyDescent="0.25">
      <c r="B2" s="606" t="s">
        <v>441</v>
      </c>
    </row>
    <row r="3" spans="2:2" x14ac:dyDescent="0.25"/>
    <row r="4" spans="2:2" ht="115.15" customHeight="1" x14ac:dyDescent="0.25">
      <c r="B4" s="704" t="s">
        <v>457</v>
      </c>
    </row>
    <row r="5" spans="2:2" ht="58" x14ac:dyDescent="0.25">
      <c r="B5" s="704" t="s">
        <v>458</v>
      </c>
    </row>
    <row r="6" spans="2:2" ht="101.5" x14ac:dyDescent="0.25">
      <c r="B6" s="704" t="s">
        <v>459</v>
      </c>
    </row>
    <row r="7" spans="2:2" hidden="1" x14ac:dyDescent="0.25">
      <c r="B7" s="607"/>
    </row>
  </sheetData>
  <sheetProtection algorithmName="SHA-256" hashValue="pfhWHJ9aiMNa3ZZnYMPo0DjTjmOO4toFoYX4RAU4i6g=" saltValue="tgHKU5IJIdmm1cpQOzkQMQ==" spinCount="100000" sheet="1" objects="1" selectLockedCells="1" selectUnlockedCells="1"/>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dimension ref="A1:I143"/>
  <sheetViews>
    <sheetView topLeftCell="A34" zoomScale="80" zoomScaleNormal="80" workbookViewId="0">
      <selection activeCell="D153" sqref="D153"/>
    </sheetView>
  </sheetViews>
  <sheetFormatPr defaultColWidth="9.1796875" defaultRowHeight="14.5" x14ac:dyDescent="0.35"/>
  <cols>
    <col min="1" max="1" width="32.7265625" style="153" customWidth="1"/>
    <col min="2" max="2" width="60.7265625" style="153" bestFit="1" customWidth="1"/>
    <col min="3" max="3" width="12.1796875" style="153" bestFit="1" customWidth="1"/>
    <col min="4" max="6" width="56.453125" style="94" customWidth="1"/>
    <col min="7" max="7" width="56.453125" style="153" customWidth="1"/>
    <col min="8" max="8" width="98.7265625" style="153" bestFit="1" customWidth="1"/>
    <col min="9" max="9" width="46.54296875" style="153" bestFit="1" customWidth="1"/>
    <col min="10" max="16384" width="9.1796875" style="153"/>
  </cols>
  <sheetData>
    <row r="1" spans="1:8" x14ac:dyDescent="0.35">
      <c r="A1" s="207" t="s">
        <v>122</v>
      </c>
      <c r="B1" s="207" t="s">
        <v>118</v>
      </c>
      <c r="C1" s="207" t="s">
        <v>106</v>
      </c>
      <c r="D1" s="208" t="s">
        <v>108</v>
      </c>
      <c r="E1" s="208" t="s">
        <v>109</v>
      </c>
      <c r="F1" s="8"/>
      <c r="H1" s="364" t="s">
        <v>223</v>
      </c>
    </row>
    <row r="2" spans="1:8" x14ac:dyDescent="0.35">
      <c r="A2" s="184" t="s">
        <v>119</v>
      </c>
      <c r="B2" s="129"/>
      <c r="C2" s="129"/>
      <c r="D2" s="160" t="str">
        <f ca="1">RIGHT(CELL("filename",'D&amp;C plant 1'!A1),LEN(CELL("filename",'D&amp;C plant 1'!A1))-FIND("]",CELL("filename",'D&amp;C plant 1'!A1)))</f>
        <v>D&amp;C plant 1</v>
      </c>
      <c r="E2" s="8"/>
      <c r="F2" s="8"/>
      <c r="H2" s="365" t="s">
        <v>221</v>
      </c>
    </row>
    <row r="3" spans="1:8" x14ac:dyDescent="0.35">
      <c r="A3" s="129"/>
      <c r="B3" s="129"/>
      <c r="C3" s="129"/>
      <c r="D3" s="160" t="str">
        <f ca="1">RIGHT(CELL("filename",'D&amp;C plant 2'!A1),LEN(CELL("filename",'D&amp;C plant 1'!A2))-FIND("]",CELL("filename",'D&amp;C plant 1'!A2)))</f>
        <v>D&amp;C plant 2</v>
      </c>
      <c r="E3" s="8"/>
      <c r="F3" s="8"/>
      <c r="H3" s="365" t="s">
        <v>224</v>
      </c>
    </row>
    <row r="4" spans="1:8" x14ac:dyDescent="0.35">
      <c r="A4" s="129"/>
      <c r="B4" s="129"/>
      <c r="C4" s="129"/>
      <c r="D4" s="160" t="str">
        <f ca="1">RIGHT(CELL("filename",'D&amp;C plant 3'!A1),LEN(CELL("filename",'D&amp;C plant 3'!A1))-FIND("]",CELL("filename",'D&amp;C plant 3'!A1)))</f>
        <v>D&amp;C plant 3</v>
      </c>
      <c r="E4" s="8"/>
      <c r="F4" s="8"/>
      <c r="H4" s="365" t="s">
        <v>222</v>
      </c>
    </row>
    <row r="5" spans="1:8" x14ac:dyDescent="0.35">
      <c r="A5" s="129"/>
      <c r="B5" s="129"/>
      <c r="C5" s="129"/>
      <c r="D5" s="8"/>
      <c r="E5" s="8"/>
      <c r="F5" s="8"/>
      <c r="H5" s="366" t="str">
        <f ca="1">RIGHT(CELL("filename",'Methane method 1'!B1),LEN(CELL("filename",'Methane method 1'!B1))-FIND("]",CELL("filename",'Methane method 1'!B1)))</f>
        <v>Methane method 1</v>
      </c>
    </row>
    <row r="6" spans="1:8" x14ac:dyDescent="0.35">
      <c r="A6" s="184" t="s">
        <v>112</v>
      </c>
      <c r="B6" s="129" t="s">
        <v>113</v>
      </c>
      <c r="C6" s="129"/>
      <c r="D6" s="157"/>
      <c r="E6" s="8"/>
      <c r="F6" s="8"/>
      <c r="H6" s="367"/>
    </row>
    <row r="7" spans="1:8" x14ac:dyDescent="0.35">
      <c r="A7" s="129"/>
      <c r="B7" s="129" t="s">
        <v>114</v>
      </c>
      <c r="C7" s="129"/>
      <c r="D7" s="160"/>
      <c r="E7" s="8"/>
      <c r="F7" s="8"/>
      <c r="H7" s="367"/>
    </row>
    <row r="8" spans="1:8" x14ac:dyDescent="0.35">
      <c r="A8" s="129"/>
      <c r="B8" s="129" t="s">
        <v>115</v>
      </c>
      <c r="C8" s="129"/>
      <c r="D8" s="161"/>
      <c r="E8" s="8"/>
      <c r="F8" s="8"/>
      <c r="H8" s="367"/>
    </row>
    <row r="9" spans="1:8" x14ac:dyDescent="0.35">
      <c r="A9" s="129"/>
      <c r="B9" s="129" t="s">
        <v>116</v>
      </c>
      <c r="C9" s="129"/>
      <c r="D9" s="163"/>
      <c r="E9" s="8"/>
      <c r="F9" s="8"/>
      <c r="H9" s="367"/>
    </row>
    <row r="10" spans="1:8" x14ac:dyDescent="0.35">
      <c r="A10" s="129"/>
      <c r="B10" s="129" t="s">
        <v>117</v>
      </c>
      <c r="C10" s="129"/>
      <c r="D10" s="164"/>
      <c r="E10" s="8"/>
      <c r="F10" s="8"/>
      <c r="H10" s="367"/>
    </row>
    <row r="11" spans="1:8" x14ac:dyDescent="0.35">
      <c r="A11" s="129"/>
      <c r="B11" s="129"/>
      <c r="C11" s="129"/>
      <c r="D11" s="8" t="s">
        <v>251</v>
      </c>
      <c r="E11" s="8"/>
      <c r="F11" s="8"/>
      <c r="H11" s="367"/>
    </row>
    <row r="12" spans="1:8" x14ac:dyDescent="0.35">
      <c r="A12" s="129"/>
      <c r="B12" s="129"/>
      <c r="C12" s="129"/>
      <c r="D12" s="8"/>
      <c r="E12" s="8"/>
      <c r="F12" s="8"/>
      <c r="H12" s="367"/>
    </row>
    <row r="13" spans="1:8" x14ac:dyDescent="0.35">
      <c r="A13" s="184" t="s">
        <v>107</v>
      </c>
      <c r="B13" s="129"/>
      <c r="C13" s="129"/>
      <c r="D13" s="199" t="s">
        <v>151</v>
      </c>
      <c r="E13" s="8"/>
      <c r="F13" s="8"/>
      <c r="H13" s="367"/>
    </row>
    <row r="14" spans="1:8" x14ac:dyDescent="0.35">
      <c r="A14" s="129"/>
      <c r="B14" s="129"/>
      <c r="C14" s="129"/>
      <c r="D14" s="199" t="s">
        <v>152</v>
      </c>
      <c r="E14" s="8"/>
      <c r="F14" s="8"/>
      <c r="H14" s="367"/>
    </row>
    <row r="15" spans="1:8" ht="15" x14ac:dyDescent="0.4">
      <c r="A15" s="129"/>
      <c r="B15" s="129"/>
      <c r="C15" s="129"/>
      <c r="D15" s="200" t="s">
        <v>176</v>
      </c>
      <c r="E15" s="8"/>
      <c r="F15" s="8"/>
      <c r="H15" s="368" t="s">
        <v>228</v>
      </c>
    </row>
    <row r="16" spans="1:8" ht="15" x14ac:dyDescent="0.4">
      <c r="A16" s="129"/>
      <c r="B16" s="129"/>
      <c r="C16" s="129"/>
      <c r="D16" s="200" t="s">
        <v>177</v>
      </c>
      <c r="E16" s="8"/>
      <c r="F16" s="8"/>
      <c r="H16" s="368" t="s">
        <v>229</v>
      </c>
    </row>
    <row r="17" spans="1:9" x14ac:dyDescent="0.35">
      <c r="A17" s="129"/>
      <c r="B17" s="129"/>
      <c r="C17" s="129" t="s">
        <v>132</v>
      </c>
      <c r="D17" s="158" t="s">
        <v>82</v>
      </c>
      <c r="E17" s="8" t="s">
        <v>133</v>
      </c>
      <c r="F17" s="8"/>
      <c r="G17" s="129" t="s">
        <v>231</v>
      </c>
      <c r="H17" s="369" t="s">
        <v>230</v>
      </c>
    </row>
    <row r="18" spans="1:9" x14ac:dyDescent="0.35">
      <c r="A18" s="129"/>
      <c r="B18" s="129"/>
      <c r="C18" s="129" t="s">
        <v>131</v>
      </c>
      <c r="D18" s="157" t="s">
        <v>249</v>
      </c>
      <c r="E18" s="8" t="s">
        <v>133</v>
      </c>
      <c r="F18" s="8"/>
      <c r="G18" s="129" t="s">
        <v>225</v>
      </c>
      <c r="H18" s="370" t="s">
        <v>312</v>
      </c>
      <c r="I18" s="8" t="s">
        <v>133</v>
      </c>
    </row>
    <row r="19" spans="1:9" x14ac:dyDescent="0.35">
      <c r="A19" s="129"/>
      <c r="B19" s="129"/>
      <c r="C19" s="129"/>
      <c r="D19" s="159" t="s">
        <v>277</v>
      </c>
      <c r="E19" s="8"/>
      <c r="F19" s="8"/>
      <c r="G19" s="129" t="s">
        <v>227</v>
      </c>
      <c r="H19" s="371" t="s">
        <v>226</v>
      </c>
      <c r="I19" s="8" t="s">
        <v>133</v>
      </c>
    </row>
    <row r="20" spans="1:9" ht="15" x14ac:dyDescent="0.4">
      <c r="A20" s="129"/>
      <c r="B20" s="129"/>
      <c r="C20" s="129"/>
      <c r="D20" s="156" t="s">
        <v>178</v>
      </c>
      <c r="E20" s="8"/>
      <c r="F20" s="8"/>
      <c r="H20" s="372" t="s">
        <v>232</v>
      </c>
    </row>
    <row r="21" spans="1:9" x14ac:dyDescent="0.35">
      <c r="A21" s="129"/>
      <c r="B21" s="129"/>
      <c r="C21" s="129"/>
      <c r="D21" s="160" t="str">
        <f>IF('D&amp;C plant 1'!$C$4&lt;2011,D23,D22)</f>
        <v>Input VSwasl &amp; conversion factor or directly input CODwasl below</v>
      </c>
      <c r="E21" s="8" t="s">
        <v>110</v>
      </c>
      <c r="F21" s="8"/>
      <c r="H21" s="367"/>
    </row>
    <row r="22" spans="1:9" ht="15" x14ac:dyDescent="0.4">
      <c r="A22" s="129"/>
      <c r="B22" s="129"/>
      <c r="C22" s="129"/>
      <c r="D22" s="161" t="s">
        <v>179</v>
      </c>
      <c r="E22" s="8"/>
      <c r="F22" s="8"/>
      <c r="H22" s="373" t="s">
        <v>233</v>
      </c>
    </row>
    <row r="23" spans="1:9" ht="15" x14ac:dyDescent="0.4">
      <c r="A23" s="129"/>
      <c r="B23" s="129"/>
      <c r="C23" s="129"/>
      <c r="D23" s="162" t="s">
        <v>276</v>
      </c>
      <c r="E23" s="8"/>
      <c r="F23" s="8"/>
      <c r="H23" s="367"/>
    </row>
    <row r="24" spans="1:9" ht="15" x14ac:dyDescent="0.4">
      <c r="A24" s="129"/>
      <c r="B24" s="129"/>
      <c r="C24" s="129"/>
      <c r="D24" s="156" t="s">
        <v>180</v>
      </c>
      <c r="E24" s="8"/>
      <c r="F24" s="8"/>
      <c r="H24" s="367"/>
    </row>
    <row r="25" spans="1:9" x14ac:dyDescent="0.35">
      <c r="A25" s="129"/>
      <c r="B25" s="129"/>
      <c r="C25" s="129"/>
      <c r="D25" s="160" t="str">
        <f>IF('D&amp;C plant 1'!$C$4&lt;2011,D27,D26)</f>
        <v>Input CODwasl directly, or input VSwasl &amp; conversion factor (both above)</v>
      </c>
      <c r="E25" s="8" t="s">
        <v>110</v>
      </c>
      <c r="F25" s="8"/>
      <c r="H25" s="367"/>
    </row>
    <row r="26" spans="1:9" ht="15" x14ac:dyDescent="0.4">
      <c r="A26" s="129"/>
      <c r="B26" s="129"/>
      <c r="C26" s="129"/>
      <c r="D26" s="161" t="s">
        <v>181</v>
      </c>
      <c r="E26" s="8"/>
      <c r="F26" s="8"/>
      <c r="H26" s="367"/>
    </row>
    <row r="27" spans="1:9" ht="15" x14ac:dyDescent="0.4">
      <c r="A27" s="129"/>
      <c r="B27" s="129"/>
      <c r="C27" s="129"/>
      <c r="D27" s="162" t="s">
        <v>182</v>
      </c>
      <c r="E27" s="8"/>
      <c r="F27" s="8"/>
      <c r="H27" s="367"/>
    </row>
    <row r="28" spans="1:9" x14ac:dyDescent="0.35">
      <c r="A28" s="129"/>
      <c r="B28" s="129"/>
      <c r="C28" s="129"/>
      <c r="D28" s="154"/>
      <c r="E28" s="8"/>
      <c r="F28" s="8"/>
      <c r="H28" s="367"/>
    </row>
    <row r="29" spans="1:9" x14ac:dyDescent="0.35">
      <c r="A29" s="129"/>
      <c r="B29" s="129"/>
      <c r="C29" s="129"/>
      <c r="D29" s="158" t="s">
        <v>185</v>
      </c>
      <c r="E29" s="8"/>
      <c r="F29" s="8"/>
      <c r="H29" s="367"/>
    </row>
    <row r="30" spans="1:9" x14ac:dyDescent="0.35">
      <c r="A30" s="129"/>
      <c r="B30" s="129"/>
      <c r="C30" s="129"/>
      <c r="D30" s="158" t="s">
        <v>186</v>
      </c>
      <c r="E30" s="8"/>
      <c r="F30" s="8"/>
      <c r="H30" s="367"/>
    </row>
    <row r="31" spans="1:9" x14ac:dyDescent="0.35">
      <c r="A31" s="129"/>
      <c r="B31" s="129"/>
      <c r="C31" s="129"/>
      <c r="D31" s="158" t="s">
        <v>198</v>
      </c>
      <c r="E31" s="8"/>
      <c r="F31" s="8"/>
      <c r="H31" s="367"/>
    </row>
    <row r="32" spans="1:9" x14ac:dyDescent="0.35">
      <c r="A32" s="129"/>
      <c r="B32" s="129"/>
      <c r="C32" s="129" t="s">
        <v>199</v>
      </c>
      <c r="D32" s="158" t="s">
        <v>200</v>
      </c>
      <c r="E32" s="8" t="s">
        <v>133</v>
      </c>
      <c r="F32" s="8"/>
      <c r="H32" s="367"/>
    </row>
    <row r="33" spans="1:8" x14ac:dyDescent="0.35">
      <c r="A33" s="129"/>
      <c r="B33" s="129"/>
      <c r="C33" s="129"/>
      <c r="D33" s="154"/>
      <c r="E33" s="8"/>
      <c r="F33" s="8"/>
      <c r="H33" s="367"/>
    </row>
    <row r="34" spans="1:8" x14ac:dyDescent="0.35">
      <c r="A34" s="129"/>
      <c r="B34" s="129"/>
      <c r="C34" s="129"/>
      <c r="D34" s="158" t="s">
        <v>238</v>
      </c>
      <c r="E34" s="8"/>
      <c r="F34" s="8"/>
      <c r="H34" s="367"/>
    </row>
    <row r="35" spans="1:8" x14ac:dyDescent="0.35">
      <c r="A35" s="129"/>
      <c r="B35" s="129"/>
      <c r="C35" s="129"/>
      <c r="D35" s="164" t="s">
        <v>52</v>
      </c>
      <c r="E35" s="8"/>
      <c r="F35" s="8"/>
      <c r="H35" s="367"/>
    </row>
    <row r="36" spans="1:8" x14ac:dyDescent="0.35">
      <c r="A36" s="129"/>
      <c r="B36" s="129"/>
      <c r="C36" s="129"/>
      <c r="D36" s="129"/>
      <c r="E36" s="8"/>
      <c r="F36" s="8"/>
      <c r="H36" s="367"/>
    </row>
    <row r="37" spans="1:8" x14ac:dyDescent="0.35">
      <c r="A37" s="129"/>
      <c r="B37" s="129"/>
      <c r="C37" s="129"/>
      <c r="D37" s="158" t="s">
        <v>75</v>
      </c>
      <c r="E37" s="8"/>
      <c r="F37" s="8"/>
      <c r="H37" s="367"/>
    </row>
    <row r="38" spans="1:8" x14ac:dyDescent="0.35">
      <c r="A38" s="129"/>
      <c r="B38" s="129"/>
      <c r="C38" s="129"/>
      <c r="D38" s="164" t="s">
        <v>74</v>
      </c>
      <c r="E38" s="8"/>
      <c r="F38" s="8"/>
      <c r="H38" s="367"/>
    </row>
    <row r="39" spans="1:8" x14ac:dyDescent="0.35">
      <c r="A39" s="129"/>
      <c r="B39" s="129"/>
      <c r="C39" s="129"/>
      <c r="D39" s="129"/>
      <c r="E39" s="8"/>
      <c r="F39" s="8"/>
      <c r="H39" s="367"/>
    </row>
    <row r="40" spans="1:8" x14ac:dyDescent="0.35">
      <c r="A40" s="129"/>
      <c r="B40" s="129"/>
      <c r="C40" s="129"/>
      <c r="D40" s="158" t="s">
        <v>246</v>
      </c>
      <c r="E40" s="8"/>
      <c r="F40" s="8"/>
      <c r="H40" s="158" t="s">
        <v>245</v>
      </c>
    </row>
    <row r="41" spans="1:8" x14ac:dyDescent="0.35">
      <c r="A41" s="129"/>
      <c r="B41" s="129"/>
      <c r="C41" s="129"/>
      <c r="D41" s="164" t="s">
        <v>47</v>
      </c>
      <c r="E41" s="8"/>
      <c r="F41" s="8"/>
      <c r="H41" s="367"/>
    </row>
    <row r="42" spans="1:8" x14ac:dyDescent="0.35">
      <c r="A42" s="129"/>
      <c r="B42" s="129"/>
      <c r="C42" s="129"/>
      <c r="D42" s="154"/>
      <c r="E42" s="8"/>
      <c r="F42" s="8"/>
      <c r="H42" s="367"/>
    </row>
    <row r="43" spans="1:8" ht="15" x14ac:dyDescent="0.4">
      <c r="A43" s="184" t="s">
        <v>126</v>
      </c>
      <c r="B43" s="165" t="s">
        <v>163</v>
      </c>
      <c r="C43" s="129"/>
      <c r="D43" s="158">
        <v>4.9000000000000004</v>
      </c>
      <c r="E43" s="8"/>
      <c r="F43" s="8"/>
      <c r="H43" s="367"/>
    </row>
    <row r="44" spans="1:8" ht="15" x14ac:dyDescent="0.4">
      <c r="A44" s="129"/>
      <c r="B44" s="165" t="s">
        <v>164</v>
      </c>
      <c r="C44" s="129"/>
      <c r="D44" s="158">
        <v>4.7</v>
      </c>
      <c r="E44" s="8"/>
      <c r="F44" s="8"/>
      <c r="H44" s="367"/>
    </row>
    <row r="45" spans="1:8" x14ac:dyDescent="0.35">
      <c r="A45" s="129"/>
      <c r="B45" s="166" t="s">
        <v>168</v>
      </c>
      <c r="C45" s="129"/>
      <c r="D45" s="158">
        <v>3.5999999999999997E-2</v>
      </c>
      <c r="E45" s="8"/>
      <c r="F45" s="8"/>
      <c r="H45" s="367"/>
    </row>
    <row r="46" spans="1:8" ht="15" x14ac:dyDescent="0.4">
      <c r="A46" s="129"/>
      <c r="B46" s="165" t="s">
        <v>165</v>
      </c>
      <c r="C46" s="129"/>
      <c r="D46" s="158">
        <v>0.16</v>
      </c>
      <c r="E46" s="8"/>
      <c r="F46" s="8"/>
      <c r="H46" s="367"/>
    </row>
    <row r="47" spans="1:8" x14ac:dyDescent="0.35">
      <c r="A47" s="129"/>
      <c r="B47" s="129"/>
      <c r="C47" s="129"/>
      <c r="D47" s="167"/>
      <c r="E47" s="8"/>
      <c r="F47" s="8"/>
      <c r="H47" s="367"/>
    </row>
    <row r="48" spans="1:8" ht="15" x14ac:dyDescent="0.4">
      <c r="A48" s="129"/>
      <c r="B48" s="168" t="s">
        <v>166</v>
      </c>
      <c r="C48" s="129"/>
      <c r="D48" s="169">
        <v>1.99</v>
      </c>
      <c r="E48" s="8"/>
      <c r="F48" s="8"/>
      <c r="H48" s="367"/>
    </row>
    <row r="49" spans="1:8" ht="15" x14ac:dyDescent="0.4">
      <c r="A49" s="129"/>
      <c r="B49" s="168" t="s">
        <v>167</v>
      </c>
      <c r="C49" s="129"/>
      <c r="D49" s="169">
        <v>1.48</v>
      </c>
      <c r="E49" s="8"/>
      <c r="F49" s="8"/>
      <c r="H49" s="367"/>
    </row>
    <row r="50" spans="1:8" x14ac:dyDescent="0.35">
      <c r="A50" s="129"/>
      <c r="B50" s="8"/>
      <c r="C50" s="129"/>
      <c r="D50" s="170"/>
      <c r="E50" s="8"/>
      <c r="F50" s="8"/>
      <c r="H50" s="367"/>
    </row>
    <row r="51" spans="1:8" ht="15" x14ac:dyDescent="0.4">
      <c r="A51" s="105" t="s">
        <v>41</v>
      </c>
      <c r="B51" s="168" t="s">
        <v>166</v>
      </c>
      <c r="C51" s="129"/>
      <c r="D51" s="171" t="str">
        <f>IF('D&amp;C plant 1'!$C$5=1,D48,"")</f>
        <v/>
      </c>
      <c r="E51" s="8" t="s">
        <v>120</v>
      </c>
      <c r="F51" s="8"/>
      <c r="H51" s="367"/>
    </row>
    <row r="52" spans="1:8" ht="15" x14ac:dyDescent="0.4">
      <c r="A52" s="105" t="s">
        <v>41</v>
      </c>
      <c r="B52" s="168" t="s">
        <v>167</v>
      </c>
      <c r="C52" s="129"/>
      <c r="D52" s="171" t="str">
        <f>IF('D&amp;C plant 1'!$C$5=1,D49,"")</f>
        <v/>
      </c>
      <c r="E52" s="8" t="s">
        <v>120</v>
      </c>
      <c r="F52" s="8"/>
      <c r="H52" s="367"/>
    </row>
    <row r="53" spans="1:8" x14ac:dyDescent="0.35">
      <c r="A53" s="8"/>
      <c r="B53" s="8"/>
      <c r="C53" s="129"/>
      <c r="D53" s="170"/>
      <c r="E53" s="8"/>
      <c r="F53" s="8"/>
      <c r="H53" s="367"/>
    </row>
    <row r="54" spans="1:8" ht="15" x14ac:dyDescent="0.4">
      <c r="A54" s="105" t="s">
        <v>42</v>
      </c>
      <c r="B54" s="168" t="s">
        <v>166</v>
      </c>
      <c r="C54" s="129"/>
      <c r="D54" s="171" t="str">
        <f>IF('D&amp;C plant 2'!$C$5=1,D48,"")</f>
        <v/>
      </c>
      <c r="E54" s="8" t="s">
        <v>120</v>
      </c>
      <c r="F54" s="8"/>
      <c r="H54" s="367"/>
    </row>
    <row r="55" spans="1:8" ht="15" x14ac:dyDescent="0.4">
      <c r="A55" s="105" t="s">
        <v>42</v>
      </c>
      <c r="B55" s="168" t="s">
        <v>167</v>
      </c>
      <c r="C55" s="129"/>
      <c r="D55" s="171" t="str">
        <f>IF('D&amp;C plant 2'!$C$5=1,D49,"")</f>
        <v/>
      </c>
      <c r="E55" s="8" t="s">
        <v>120</v>
      </c>
      <c r="F55" s="8"/>
      <c r="H55" s="367"/>
    </row>
    <row r="56" spans="1:8" x14ac:dyDescent="0.35">
      <c r="A56" s="8"/>
      <c r="B56" s="8"/>
      <c r="C56" s="129"/>
      <c r="D56" s="170"/>
      <c r="E56" s="8"/>
      <c r="F56" s="8"/>
      <c r="H56" s="367"/>
    </row>
    <row r="57" spans="1:8" ht="15" x14ac:dyDescent="0.4">
      <c r="A57" s="105" t="s">
        <v>43</v>
      </c>
      <c r="B57" s="168" t="s">
        <v>166</v>
      </c>
      <c r="C57" s="129"/>
      <c r="D57" s="171" t="str">
        <f>IF('D&amp;C plant 3'!$C$5=1,D48,"")</f>
        <v/>
      </c>
      <c r="E57" s="8" t="s">
        <v>120</v>
      </c>
      <c r="F57" s="8"/>
      <c r="H57" s="367"/>
    </row>
    <row r="58" spans="1:8" ht="15" x14ac:dyDescent="0.4">
      <c r="A58" s="105" t="s">
        <v>43</v>
      </c>
      <c r="B58" s="168" t="s">
        <v>167</v>
      </c>
      <c r="C58" s="129"/>
      <c r="D58" s="171" t="str">
        <f>IF('D&amp;C plant 3'!$C$5=1,D49,"")</f>
        <v/>
      </c>
      <c r="E58" s="8" t="s">
        <v>120</v>
      </c>
      <c r="F58" s="8"/>
      <c r="H58" s="367"/>
    </row>
    <row r="59" spans="1:8" x14ac:dyDescent="0.35">
      <c r="A59" s="105"/>
      <c r="B59" s="105"/>
      <c r="C59" s="105"/>
      <c r="D59" s="105"/>
      <c r="E59" s="8"/>
      <c r="F59" s="8"/>
      <c r="H59" s="367"/>
    </row>
    <row r="60" spans="1:8" ht="15" x14ac:dyDescent="0.4">
      <c r="A60" s="105" t="s">
        <v>111</v>
      </c>
      <c r="B60" s="168" t="s">
        <v>166</v>
      </c>
      <c r="C60" s="129"/>
      <c r="D60" s="172"/>
      <c r="E60" s="8" t="s">
        <v>120</v>
      </c>
      <c r="F60" s="8"/>
      <c r="H60" s="367"/>
    </row>
    <row r="61" spans="1:8" ht="15" x14ac:dyDescent="0.4">
      <c r="A61" s="105" t="s">
        <v>111</v>
      </c>
      <c r="B61" s="168" t="s">
        <v>167</v>
      </c>
      <c r="C61" s="129"/>
      <c r="D61" s="172"/>
      <c r="E61" s="8" t="s">
        <v>120</v>
      </c>
      <c r="F61" s="8"/>
      <c r="H61" s="367"/>
    </row>
    <row r="62" spans="1:8" x14ac:dyDescent="0.35">
      <c r="A62" s="105"/>
      <c r="B62" s="197"/>
      <c r="C62" s="73"/>
      <c r="D62" s="198"/>
      <c r="E62" s="8"/>
      <c r="F62" s="8"/>
      <c r="H62" s="367"/>
    </row>
    <row r="63" spans="1:8" x14ac:dyDescent="0.35">
      <c r="A63" s="105"/>
      <c r="B63" s="197"/>
      <c r="C63" s="73"/>
      <c r="D63" s="198"/>
      <c r="E63" s="8"/>
      <c r="F63" s="8"/>
      <c r="H63" s="367"/>
    </row>
    <row r="64" spans="1:8" ht="15" thickBot="1" x14ac:dyDescent="0.4">
      <c r="A64" s="105"/>
      <c r="B64" s="129"/>
      <c r="C64" s="129"/>
      <c r="D64" s="129" t="s">
        <v>137</v>
      </c>
      <c r="E64" s="129" t="s">
        <v>138</v>
      </c>
      <c r="F64" s="129" t="s">
        <v>127</v>
      </c>
      <c r="H64" s="367"/>
    </row>
    <row r="65" spans="1:8" ht="15.5" thickBot="1" x14ac:dyDescent="0.45">
      <c r="A65" s="129" t="s">
        <v>125</v>
      </c>
      <c r="B65" s="155" t="s">
        <v>169</v>
      </c>
      <c r="C65" s="129" t="s">
        <v>124</v>
      </c>
      <c r="D65" s="181" t="s">
        <v>140</v>
      </c>
      <c r="E65" s="201" t="s">
        <v>141</v>
      </c>
      <c r="F65" s="181">
        <v>4.9000000000000004</v>
      </c>
      <c r="G65" s="129" t="s">
        <v>142</v>
      </c>
      <c r="H65" s="367"/>
    </row>
    <row r="66" spans="1:8" ht="15" x14ac:dyDescent="0.4">
      <c r="A66" s="129"/>
      <c r="B66" s="155" t="s">
        <v>170</v>
      </c>
      <c r="C66" s="129" t="s">
        <v>121</v>
      </c>
      <c r="D66" s="194" t="s">
        <v>90</v>
      </c>
      <c r="E66" s="194" t="s">
        <v>201</v>
      </c>
      <c r="F66" s="181">
        <v>4.7</v>
      </c>
      <c r="G66" s="129" t="s">
        <v>139</v>
      </c>
      <c r="H66" s="367"/>
    </row>
    <row r="67" spans="1:8" ht="15" x14ac:dyDescent="0.4">
      <c r="A67" s="129"/>
      <c r="B67" s="155" t="s">
        <v>171</v>
      </c>
      <c r="C67" s="129" t="s">
        <v>121</v>
      </c>
      <c r="D67" s="195" t="s">
        <v>123</v>
      </c>
      <c r="E67" s="195" t="s">
        <v>202</v>
      </c>
      <c r="F67" s="182">
        <v>1.2</v>
      </c>
      <c r="G67" s="129" t="s">
        <v>139</v>
      </c>
      <c r="H67" s="367"/>
    </row>
    <row r="68" spans="1:8" ht="15.5" thickBot="1" x14ac:dyDescent="0.45">
      <c r="A68" s="129"/>
      <c r="B68" s="155" t="s">
        <v>172</v>
      </c>
      <c r="C68" s="129" t="s">
        <v>121</v>
      </c>
      <c r="D68" s="196" t="s">
        <v>105</v>
      </c>
      <c r="E68" s="196" t="s">
        <v>203</v>
      </c>
      <c r="F68" s="183">
        <v>0</v>
      </c>
      <c r="G68" s="129" t="s">
        <v>139</v>
      </c>
      <c r="H68" s="367"/>
    </row>
    <row r="69" spans="1:8" x14ac:dyDescent="0.35">
      <c r="A69" s="129"/>
      <c r="B69" s="155"/>
      <c r="C69" s="129"/>
      <c r="D69" s="193"/>
      <c r="E69" s="129"/>
      <c r="F69" s="8"/>
      <c r="H69" s="367"/>
    </row>
    <row r="70" spans="1:8" x14ac:dyDescent="0.35">
      <c r="A70" s="105" t="s">
        <v>41</v>
      </c>
      <c r="B70" s="166" t="s">
        <v>168</v>
      </c>
      <c r="C70" s="129" t="s">
        <v>153</v>
      </c>
      <c r="D70" s="390">
        <v>3.5999999999999997E-2</v>
      </c>
      <c r="E70" s="129"/>
      <c r="F70" s="129"/>
      <c r="H70" s="367"/>
    </row>
    <row r="71" spans="1:8" ht="15" x14ac:dyDescent="0.4">
      <c r="A71" s="105" t="s">
        <v>41</v>
      </c>
      <c r="B71" s="165" t="s">
        <v>165</v>
      </c>
      <c r="C71" s="129"/>
      <c r="D71" s="390">
        <v>0.16</v>
      </c>
      <c r="E71" s="129"/>
      <c r="F71" s="129"/>
      <c r="H71" s="367"/>
    </row>
    <row r="72" spans="1:8" x14ac:dyDescent="0.35">
      <c r="A72" s="8"/>
      <c r="B72" s="129"/>
      <c r="C72" s="129"/>
      <c r="D72" s="8"/>
      <c r="E72" s="129"/>
      <c r="F72" s="129"/>
      <c r="H72" s="367"/>
    </row>
    <row r="73" spans="1:8" x14ac:dyDescent="0.35">
      <c r="A73" s="105" t="s">
        <v>42</v>
      </c>
      <c r="B73" s="166" t="s">
        <v>168</v>
      </c>
      <c r="C73" s="129"/>
      <c r="D73" s="173" t="str">
        <f>IF('D&amp;C plant 2'!$C$63=1,D45,"")</f>
        <v/>
      </c>
      <c r="E73" s="129"/>
      <c r="F73" s="129"/>
      <c r="H73" s="367"/>
    </row>
    <row r="74" spans="1:8" ht="15" x14ac:dyDescent="0.4">
      <c r="A74" s="105" t="s">
        <v>42</v>
      </c>
      <c r="B74" s="165" t="s">
        <v>165</v>
      </c>
      <c r="C74" s="129"/>
      <c r="D74" s="173" t="str">
        <f>IF('D&amp;C plant 2'!$C$63=1,D46,"")</f>
        <v/>
      </c>
      <c r="E74" s="129"/>
      <c r="F74" s="129"/>
      <c r="H74" s="367"/>
    </row>
    <row r="75" spans="1:8" x14ac:dyDescent="0.35">
      <c r="A75" s="8"/>
      <c r="B75" s="129"/>
      <c r="C75" s="129"/>
      <c r="D75" s="8"/>
      <c r="E75" s="129"/>
      <c r="F75" s="129"/>
      <c r="H75" s="367"/>
    </row>
    <row r="76" spans="1:8" x14ac:dyDescent="0.35">
      <c r="A76" s="105" t="s">
        <v>43</v>
      </c>
      <c r="B76" s="166" t="s">
        <v>168</v>
      </c>
      <c r="C76" s="129"/>
      <c r="D76" s="173" t="str">
        <f>IF('D&amp;C plant 3'!$C$63=1,D45,"")</f>
        <v/>
      </c>
      <c r="E76" s="129"/>
      <c r="F76" s="129"/>
      <c r="H76" s="367"/>
    </row>
    <row r="77" spans="1:8" ht="15" x14ac:dyDescent="0.4">
      <c r="A77" s="105" t="s">
        <v>43</v>
      </c>
      <c r="B77" s="165" t="s">
        <v>165</v>
      </c>
      <c r="C77" s="129"/>
      <c r="D77" s="173" t="str">
        <f>IF('D&amp;C plant 3'!$C$63=1,D46,"")</f>
        <v/>
      </c>
      <c r="E77" s="129"/>
      <c r="F77" s="129"/>
      <c r="H77" s="367"/>
    </row>
    <row r="78" spans="1:8" ht="12.75" customHeight="1" x14ac:dyDescent="0.35">
      <c r="A78" s="8"/>
      <c r="B78" s="129"/>
      <c r="C78" s="129"/>
      <c r="D78" s="8"/>
      <c r="E78" s="129"/>
      <c r="F78" s="129"/>
      <c r="H78" s="367"/>
    </row>
    <row r="79" spans="1:8" x14ac:dyDescent="0.35">
      <c r="A79" s="105" t="s">
        <v>111</v>
      </c>
      <c r="B79" s="166" t="s">
        <v>168</v>
      </c>
      <c r="C79" s="129"/>
      <c r="D79" s="172"/>
      <c r="E79" s="129"/>
      <c r="F79" s="129"/>
      <c r="H79" s="367"/>
    </row>
    <row r="80" spans="1:8" ht="15" x14ac:dyDescent="0.4">
      <c r="A80" s="105" t="s">
        <v>111</v>
      </c>
      <c r="B80" s="165" t="s">
        <v>165</v>
      </c>
      <c r="C80" s="129"/>
      <c r="D80" s="172"/>
      <c r="E80" s="129"/>
      <c r="F80" s="129"/>
      <c r="H80" s="367"/>
    </row>
    <row r="81" spans="1:8" x14ac:dyDescent="0.35">
      <c r="A81" s="129"/>
      <c r="B81" s="129"/>
      <c r="C81" s="129"/>
      <c r="D81" s="8"/>
      <c r="E81" s="129"/>
      <c r="F81" s="129"/>
      <c r="H81" s="367"/>
    </row>
    <row r="82" spans="1:8" x14ac:dyDescent="0.35">
      <c r="A82" s="129"/>
      <c r="B82" s="129"/>
      <c r="C82" s="129"/>
      <c r="D82" s="157" t="s">
        <v>10</v>
      </c>
      <c r="E82" s="129"/>
      <c r="F82" s="8"/>
      <c r="G82" s="129"/>
      <c r="H82" s="367"/>
    </row>
    <row r="83" spans="1:8" x14ac:dyDescent="0.35">
      <c r="A83" s="129"/>
      <c r="B83" s="129"/>
      <c r="C83" s="129"/>
      <c r="D83" s="157" t="s">
        <v>11</v>
      </c>
      <c r="E83" s="129"/>
      <c r="F83" s="8"/>
      <c r="G83" s="129"/>
      <c r="H83" s="367"/>
    </row>
    <row r="84" spans="1:8" x14ac:dyDescent="0.35">
      <c r="A84" s="129"/>
      <c r="B84" s="129"/>
      <c r="C84" s="129"/>
      <c r="D84" s="157" t="s">
        <v>44</v>
      </c>
      <c r="E84" s="129"/>
      <c r="F84" s="8"/>
      <c r="G84" s="129"/>
      <c r="H84" s="367"/>
    </row>
    <row r="85" spans="1:8" x14ac:dyDescent="0.35">
      <c r="A85" s="129"/>
      <c r="B85" s="129"/>
      <c r="C85" s="129"/>
      <c r="D85" s="157" t="s">
        <v>12</v>
      </c>
      <c r="E85" s="129"/>
      <c r="F85" s="8"/>
      <c r="G85" s="129"/>
      <c r="H85" s="367"/>
    </row>
    <row r="86" spans="1:8" x14ac:dyDescent="0.35">
      <c r="A86" s="129"/>
      <c r="B86" s="129"/>
      <c r="C86" s="129"/>
      <c r="D86" s="157" t="s">
        <v>13</v>
      </c>
      <c r="E86" s="129"/>
      <c r="F86" s="8"/>
      <c r="G86" s="129"/>
      <c r="H86" s="367"/>
    </row>
    <row r="87" spans="1:8" ht="15" thickBot="1" x14ac:dyDescent="0.4">
      <c r="A87" s="129"/>
      <c r="B87" s="129"/>
      <c r="C87" s="129"/>
      <c r="D87" s="8"/>
      <c r="E87" s="129"/>
      <c r="F87" s="8"/>
      <c r="G87" s="129"/>
      <c r="H87" s="367"/>
    </row>
    <row r="88" spans="1:8" x14ac:dyDescent="0.35">
      <c r="A88" s="129"/>
      <c r="B88" s="129"/>
      <c r="C88" s="129" t="s">
        <v>121</v>
      </c>
      <c r="D88" s="174" t="s">
        <v>242</v>
      </c>
      <c r="E88" s="175">
        <v>0</v>
      </c>
      <c r="F88" s="129"/>
      <c r="G88" s="129"/>
      <c r="H88" s="367"/>
    </row>
    <row r="89" spans="1:8" x14ac:dyDescent="0.35">
      <c r="A89" s="129"/>
      <c r="B89" s="129"/>
      <c r="C89" s="129" t="s">
        <v>121</v>
      </c>
      <c r="D89" s="176" t="s">
        <v>243</v>
      </c>
      <c r="E89" s="177">
        <v>0.3</v>
      </c>
      <c r="F89" s="129"/>
      <c r="G89" s="129"/>
      <c r="H89" s="367"/>
    </row>
    <row r="90" spans="1:8" x14ac:dyDescent="0.35">
      <c r="A90" s="129"/>
      <c r="B90" s="129"/>
      <c r="C90" s="129" t="s">
        <v>121</v>
      </c>
      <c r="D90" s="176" t="s">
        <v>241</v>
      </c>
      <c r="E90" s="177">
        <v>0.8</v>
      </c>
      <c r="F90" s="129"/>
      <c r="G90" s="129"/>
      <c r="H90" s="367"/>
    </row>
    <row r="91" spans="1:8" x14ac:dyDescent="0.35">
      <c r="A91" s="129"/>
      <c r="B91" s="129"/>
      <c r="C91" s="129" t="s">
        <v>121</v>
      </c>
      <c r="D91" s="176" t="s">
        <v>240</v>
      </c>
      <c r="E91" s="177">
        <v>0.2</v>
      </c>
      <c r="F91" s="129"/>
      <c r="G91" s="129"/>
      <c r="H91" s="367"/>
    </row>
    <row r="92" spans="1:8" ht="15" thickBot="1" x14ac:dyDescent="0.4">
      <c r="A92" s="129"/>
      <c r="B92" s="129"/>
      <c r="C92" s="129" t="s">
        <v>121</v>
      </c>
      <c r="D92" s="178" t="s">
        <v>239</v>
      </c>
      <c r="E92" s="179">
        <v>0.8</v>
      </c>
      <c r="F92" s="129"/>
      <c r="G92" s="129"/>
      <c r="H92" s="367"/>
    </row>
    <row r="93" spans="1:8" x14ac:dyDescent="0.35">
      <c r="A93" s="129"/>
      <c r="B93" s="129"/>
      <c r="C93" s="129"/>
      <c r="D93" s="8"/>
      <c r="E93" s="129"/>
      <c r="F93" s="129"/>
      <c r="G93" s="129"/>
      <c r="H93" s="367"/>
    </row>
    <row r="94" spans="1:8" x14ac:dyDescent="0.35">
      <c r="A94" s="129"/>
      <c r="B94" s="129"/>
      <c r="C94" s="129"/>
      <c r="D94" s="129"/>
      <c r="E94" s="129"/>
      <c r="F94" s="129"/>
      <c r="G94" s="129"/>
      <c r="H94" s="367"/>
    </row>
    <row r="95" spans="1:8" x14ac:dyDescent="0.35">
      <c r="A95" s="129"/>
      <c r="B95" s="129"/>
      <c r="C95" s="129"/>
      <c r="D95" s="129"/>
      <c r="E95" s="129"/>
      <c r="F95" s="129"/>
      <c r="G95" s="129"/>
      <c r="H95" s="367"/>
    </row>
    <row r="96" spans="1:8" x14ac:dyDescent="0.35">
      <c r="A96" s="129"/>
      <c r="B96" s="129"/>
      <c r="C96" s="129"/>
      <c r="D96" s="129"/>
      <c r="E96" s="129"/>
      <c r="F96" s="129"/>
      <c r="G96" s="129"/>
      <c r="H96" s="367"/>
    </row>
    <row r="97" spans="1:8" ht="15" thickBot="1" x14ac:dyDescent="0.4">
      <c r="A97" s="129"/>
      <c r="B97" s="129"/>
      <c r="C97" s="129"/>
      <c r="D97" s="8"/>
      <c r="E97" s="129"/>
      <c r="F97" s="129"/>
      <c r="G97" s="129"/>
      <c r="H97" s="367"/>
    </row>
    <row r="98" spans="1:8" x14ac:dyDescent="0.35">
      <c r="A98" s="129"/>
      <c r="B98" s="129"/>
      <c r="C98" s="129"/>
      <c r="D98" s="190" t="s">
        <v>136</v>
      </c>
      <c r="E98" s="185">
        <v>2011</v>
      </c>
      <c r="F98" s="185">
        <v>2012</v>
      </c>
      <c r="G98" s="213">
        <v>2013</v>
      </c>
      <c r="H98" s="375">
        <v>2015</v>
      </c>
    </row>
    <row r="99" spans="1:8" ht="15" thickBot="1" x14ac:dyDescent="0.4">
      <c r="A99" s="129"/>
      <c r="B99" s="129"/>
      <c r="C99" s="129" t="s">
        <v>150</v>
      </c>
      <c r="D99" s="209" t="s">
        <v>129</v>
      </c>
      <c r="E99" s="209" t="s">
        <v>128</v>
      </c>
      <c r="F99" s="209" t="s">
        <v>129</v>
      </c>
      <c r="G99" s="209" t="s">
        <v>129</v>
      </c>
      <c r="H99" s="374" t="s">
        <v>129</v>
      </c>
    </row>
    <row r="100" spans="1:8" x14ac:dyDescent="0.35">
      <c r="A100" s="184" t="s">
        <v>130</v>
      </c>
      <c r="B100" s="129" t="s">
        <v>149</v>
      </c>
      <c r="C100" s="129">
        <f ca="1">CELL("row",'D&amp;C plant 1'!A26)</f>
        <v>26</v>
      </c>
      <c r="D100" s="188"/>
      <c r="E100" s="494" t="s">
        <v>262</v>
      </c>
      <c r="F100" s="187"/>
      <c r="G100" s="357"/>
      <c r="H100" s="361"/>
    </row>
    <row r="101" spans="1:8" x14ac:dyDescent="0.35">
      <c r="A101" s="129" t="s">
        <v>135</v>
      </c>
      <c r="B101" s="129"/>
      <c r="C101" s="129">
        <f ca="1">CELL("row",'D&amp;C plant 1'!A27)</f>
        <v>27</v>
      </c>
      <c r="D101" s="180"/>
      <c r="E101" s="495" t="s">
        <v>263</v>
      </c>
      <c r="F101" s="156"/>
      <c r="G101" s="358"/>
      <c r="H101" s="361"/>
    </row>
    <row r="102" spans="1:8" x14ac:dyDescent="0.35">
      <c r="A102" s="129"/>
      <c r="B102" s="129"/>
      <c r="C102" s="129">
        <f ca="1">CELL("row",'D&amp;C plant 1'!A28)</f>
        <v>28</v>
      </c>
      <c r="D102" s="180"/>
      <c r="E102" s="495" t="s">
        <v>265</v>
      </c>
      <c r="F102" s="156"/>
      <c r="G102" s="358"/>
      <c r="H102" s="362" t="s">
        <v>310</v>
      </c>
    </row>
    <row r="103" spans="1:8" x14ac:dyDescent="0.35">
      <c r="A103" s="129"/>
      <c r="B103" s="129"/>
      <c r="C103" s="129">
        <f ca="1">CELL("row",'D&amp;C plant 1'!A29)</f>
        <v>29</v>
      </c>
      <c r="D103" s="189" t="s">
        <v>134</v>
      </c>
      <c r="E103" s="495" t="s">
        <v>264</v>
      </c>
      <c r="F103" s="156"/>
      <c r="G103" s="359"/>
      <c r="H103" s="362" t="s">
        <v>309</v>
      </c>
    </row>
    <row r="104" spans="1:8" ht="15" x14ac:dyDescent="0.4">
      <c r="A104" s="129"/>
      <c r="B104" s="129"/>
      <c r="C104" s="129">
        <f ca="1">CELL("row",'D&amp;C plant 1'!A30)</f>
        <v>30</v>
      </c>
      <c r="D104" s="186" t="s">
        <v>173</v>
      </c>
      <c r="E104" s="495" t="s">
        <v>275</v>
      </c>
      <c r="F104" s="156"/>
      <c r="G104" s="358"/>
      <c r="H104" s="362" t="s">
        <v>311</v>
      </c>
    </row>
    <row r="105" spans="1:8" ht="15" x14ac:dyDescent="0.4">
      <c r="A105" s="129"/>
      <c r="B105" s="129"/>
      <c r="C105" s="129">
        <f ca="1">CELL("row",'D&amp;C plant 1'!A31)</f>
        <v>31</v>
      </c>
      <c r="D105" s="189" t="s">
        <v>134</v>
      </c>
      <c r="E105" s="156" t="s">
        <v>183</v>
      </c>
      <c r="F105" s="156"/>
      <c r="G105" s="359"/>
      <c r="H105" s="362" t="s">
        <v>219</v>
      </c>
    </row>
    <row r="106" spans="1:8" ht="15" x14ac:dyDescent="0.4">
      <c r="A106" s="129"/>
      <c r="B106" s="129"/>
      <c r="C106" s="129">
        <f ca="1">CELL("row",'D&amp;C plant 1'!A32)</f>
        <v>32</v>
      </c>
      <c r="D106" s="186" t="s">
        <v>174</v>
      </c>
      <c r="E106" s="156" t="s">
        <v>184</v>
      </c>
      <c r="F106" s="156"/>
      <c r="G106" s="358"/>
      <c r="H106" s="362" t="s">
        <v>220</v>
      </c>
    </row>
    <row r="107" spans="1:8" x14ac:dyDescent="0.35">
      <c r="A107" s="129"/>
      <c r="B107" s="129"/>
      <c r="C107" s="129">
        <f ca="1">CELL("row",'D&amp;C plant 1'!A33)</f>
        <v>33</v>
      </c>
      <c r="D107" s="189" t="s">
        <v>134</v>
      </c>
      <c r="E107" s="495" t="s">
        <v>266</v>
      </c>
      <c r="F107" s="156"/>
      <c r="G107" s="359"/>
      <c r="H107" s="362" t="s">
        <v>315</v>
      </c>
    </row>
    <row r="108" spans="1:8" ht="15" x14ac:dyDescent="0.4">
      <c r="A108" s="129"/>
      <c r="B108" s="129"/>
      <c r="C108" s="129">
        <f ca="1">CELL("row",'D&amp;C plant 1'!A34)</f>
        <v>34</v>
      </c>
      <c r="D108" s="186" t="s">
        <v>175</v>
      </c>
      <c r="E108" s="495" t="s">
        <v>267</v>
      </c>
      <c r="F108" s="156"/>
      <c r="G108" s="358"/>
      <c r="H108" s="362" t="s">
        <v>314</v>
      </c>
    </row>
    <row r="109" spans="1:8" x14ac:dyDescent="0.35">
      <c r="A109" s="129"/>
      <c r="B109" s="129"/>
      <c r="C109" s="129">
        <f ca="1">CELL("row",'D&amp;C plant 1'!A35)</f>
        <v>35</v>
      </c>
      <c r="D109" s="189" t="s">
        <v>134</v>
      </c>
      <c r="E109" s="495" t="s">
        <v>268</v>
      </c>
      <c r="F109" s="156"/>
      <c r="G109" s="359"/>
      <c r="H109" s="362" t="s">
        <v>316</v>
      </c>
    </row>
    <row r="110" spans="1:8" x14ac:dyDescent="0.35">
      <c r="A110" s="129"/>
      <c r="B110" s="129"/>
      <c r="C110" s="129">
        <f ca="1">CELL("row",'D&amp;C plant 1'!A36)</f>
        <v>36</v>
      </c>
      <c r="D110" s="180"/>
      <c r="E110" s="495" t="s">
        <v>269</v>
      </c>
      <c r="F110" s="156"/>
      <c r="G110" s="358"/>
      <c r="H110" s="362" t="s">
        <v>317</v>
      </c>
    </row>
    <row r="111" spans="1:8" x14ac:dyDescent="0.35">
      <c r="A111" s="129"/>
      <c r="B111" s="129"/>
      <c r="C111" s="129">
        <f ca="1">CELL("row",'D&amp;C plant 1'!A37)</f>
        <v>37</v>
      </c>
      <c r="D111" s="180"/>
      <c r="E111" s="495" t="s">
        <v>270</v>
      </c>
      <c r="F111" s="156"/>
      <c r="G111" s="358"/>
      <c r="H111" s="362" t="s">
        <v>318</v>
      </c>
    </row>
    <row r="112" spans="1:8" x14ac:dyDescent="0.35">
      <c r="A112" s="129"/>
      <c r="B112" s="129"/>
      <c r="C112" s="129">
        <f ca="1">CELL("row",'D&amp;C plant 1'!A38)</f>
        <v>38</v>
      </c>
      <c r="D112" s="180"/>
      <c r="E112" s="495" t="s">
        <v>271</v>
      </c>
      <c r="F112" s="156"/>
      <c r="G112" s="358"/>
      <c r="H112" s="362" t="s">
        <v>319</v>
      </c>
    </row>
    <row r="113" spans="1:8" x14ac:dyDescent="0.35">
      <c r="A113" s="129"/>
      <c r="B113" s="129"/>
      <c r="C113" s="129">
        <f ca="1">CELL("row",'D&amp;C plant 1'!A39)</f>
        <v>39</v>
      </c>
      <c r="D113" s="180"/>
      <c r="E113" s="495" t="s">
        <v>272</v>
      </c>
      <c r="F113" s="156"/>
      <c r="G113" s="358"/>
      <c r="H113" s="362" t="s">
        <v>320</v>
      </c>
    </row>
    <row r="114" spans="1:8" x14ac:dyDescent="0.35">
      <c r="A114" s="129"/>
      <c r="B114" s="129"/>
      <c r="C114" s="129">
        <f ca="1">CELL("row",'D&amp;C plant 1'!A40)</f>
        <v>40</v>
      </c>
      <c r="D114" s="180"/>
      <c r="E114" s="495" t="s">
        <v>273</v>
      </c>
      <c r="F114" s="156"/>
      <c r="G114" s="358"/>
      <c r="H114" s="362" t="s">
        <v>321</v>
      </c>
    </row>
    <row r="115" spans="1:8" x14ac:dyDescent="0.35">
      <c r="A115" s="129"/>
      <c r="B115" s="129"/>
      <c r="C115" s="129">
        <f ca="1">CELL("row",'D&amp;C plant 1'!A41)</f>
        <v>41</v>
      </c>
      <c r="D115" s="180"/>
      <c r="E115" s="495" t="s">
        <v>274</v>
      </c>
      <c r="F115" s="156"/>
      <c r="G115" s="358"/>
      <c r="H115" s="362" t="s">
        <v>322</v>
      </c>
    </row>
    <row r="116" spans="1:8" x14ac:dyDescent="0.35">
      <c r="A116" s="129"/>
      <c r="B116" s="129"/>
      <c r="C116" s="129">
        <f ca="1">CELL("row",'D&amp;C plant 1'!A42)</f>
        <v>42</v>
      </c>
      <c r="D116" s="180"/>
      <c r="E116" s="495" t="s">
        <v>300</v>
      </c>
      <c r="F116" s="156"/>
      <c r="G116" s="358"/>
      <c r="H116" s="362" t="s">
        <v>323</v>
      </c>
    </row>
    <row r="117" spans="1:8" x14ac:dyDescent="0.35">
      <c r="A117" s="129"/>
      <c r="B117" s="129"/>
      <c r="C117" s="129">
        <f ca="1">CELL("row",'D&amp;C plant 1'!A43)</f>
        <v>43</v>
      </c>
      <c r="D117" s="180"/>
      <c r="E117" s="495" t="s">
        <v>301</v>
      </c>
      <c r="F117" s="156"/>
      <c r="G117" s="358"/>
      <c r="H117" s="362" t="s">
        <v>324</v>
      </c>
    </row>
    <row r="118" spans="1:8" x14ac:dyDescent="0.35">
      <c r="A118" s="129"/>
      <c r="B118" s="129"/>
      <c r="C118" s="129">
        <f ca="1">CELL("row",'D&amp;C plant 1'!A44)</f>
        <v>44</v>
      </c>
      <c r="D118" s="180"/>
      <c r="E118" s="495" t="s">
        <v>346</v>
      </c>
      <c r="F118" s="156"/>
      <c r="G118" s="358"/>
      <c r="H118" s="362" t="s">
        <v>344</v>
      </c>
    </row>
    <row r="119" spans="1:8" x14ac:dyDescent="0.35">
      <c r="A119" s="129"/>
      <c r="B119" s="129"/>
      <c r="C119" s="129">
        <f ca="1">CELL("row",'D&amp;C plant 1'!A45)</f>
        <v>45</v>
      </c>
      <c r="D119" s="180"/>
      <c r="E119" s="495" t="s">
        <v>347</v>
      </c>
      <c r="F119" s="156"/>
      <c r="G119" s="358"/>
      <c r="H119" s="362" t="s">
        <v>345</v>
      </c>
    </row>
    <row r="120" spans="1:8" x14ac:dyDescent="0.35">
      <c r="A120" s="129"/>
      <c r="B120" s="129"/>
      <c r="C120" s="129">
        <f ca="1">CELL("row",'D&amp;C plant 1'!A46)</f>
        <v>46</v>
      </c>
      <c r="D120" s="180"/>
      <c r="E120" s="495" t="s">
        <v>302</v>
      </c>
      <c r="F120" s="156"/>
      <c r="G120" s="358"/>
      <c r="H120" s="361"/>
    </row>
    <row r="121" spans="1:8" x14ac:dyDescent="0.35">
      <c r="A121" s="129"/>
      <c r="B121" s="129"/>
      <c r="C121" s="129"/>
      <c r="D121" s="353"/>
      <c r="E121" s="71"/>
      <c r="F121" s="71"/>
      <c r="G121" s="129"/>
      <c r="H121" s="361"/>
    </row>
    <row r="122" spans="1:8" x14ac:dyDescent="0.35">
      <c r="A122" s="129"/>
      <c r="B122" s="129" t="s">
        <v>143</v>
      </c>
      <c r="C122" s="129">
        <v>64</v>
      </c>
      <c r="D122" s="354"/>
      <c r="E122" s="355"/>
      <c r="F122" s="355"/>
      <c r="G122" s="360" t="s">
        <v>160</v>
      </c>
      <c r="H122" s="361"/>
    </row>
    <row r="123" spans="1:8" x14ac:dyDescent="0.35">
      <c r="A123" s="129"/>
      <c r="C123" s="129">
        <v>65</v>
      </c>
      <c r="D123" s="180"/>
      <c r="E123" s="191" t="s">
        <v>134</v>
      </c>
      <c r="F123" s="191" t="s">
        <v>134</v>
      </c>
      <c r="G123" s="514" t="s">
        <v>291</v>
      </c>
      <c r="H123" s="361"/>
    </row>
    <row r="124" spans="1:8" x14ac:dyDescent="0.35">
      <c r="A124" s="129"/>
      <c r="C124" s="129">
        <v>66</v>
      </c>
      <c r="D124" s="180"/>
      <c r="E124" s="191"/>
      <c r="F124" s="191"/>
      <c r="G124" s="360" t="s">
        <v>161</v>
      </c>
      <c r="H124" s="361"/>
    </row>
    <row r="125" spans="1:8" x14ac:dyDescent="0.35">
      <c r="A125" s="129"/>
      <c r="C125" s="129">
        <f ca="1">CELL("row",'D&amp;C plant 1'!A67)</f>
        <v>67</v>
      </c>
      <c r="D125" s="180"/>
      <c r="E125" s="433" t="s">
        <v>285</v>
      </c>
      <c r="F125" s="156"/>
      <c r="G125" s="358"/>
      <c r="H125" s="361"/>
    </row>
    <row r="126" spans="1:8" x14ac:dyDescent="0.35">
      <c r="A126" s="129"/>
      <c r="B126" s="129"/>
      <c r="C126" s="129">
        <f ca="1">CELL("row",'D&amp;C plant 1'!A68)</f>
        <v>68</v>
      </c>
      <c r="D126" s="180"/>
      <c r="E126" s="156" t="s">
        <v>288</v>
      </c>
      <c r="F126" s="156"/>
      <c r="G126" s="358"/>
      <c r="H126" s="361"/>
    </row>
    <row r="127" spans="1:8" x14ac:dyDescent="0.35">
      <c r="A127" s="129"/>
      <c r="B127" s="129"/>
      <c r="C127" s="129">
        <f ca="1">CELL("row",'D&amp;C plant 1'!A69)</f>
        <v>69</v>
      </c>
      <c r="D127" s="180"/>
      <c r="E127" s="495" t="s">
        <v>287</v>
      </c>
      <c r="F127" s="156"/>
      <c r="G127" s="358"/>
      <c r="H127" s="361"/>
    </row>
    <row r="128" spans="1:8" x14ac:dyDescent="0.35">
      <c r="A128" s="129"/>
      <c r="B128" s="129"/>
      <c r="C128" s="129">
        <f ca="1">CELL("row",'D&amp;C plant 1'!A70)</f>
        <v>70</v>
      </c>
      <c r="D128" s="180"/>
      <c r="E128" s="433" t="s">
        <v>286</v>
      </c>
      <c r="F128" s="156"/>
      <c r="G128" s="358"/>
      <c r="H128" s="361"/>
    </row>
    <row r="129" spans="1:8" x14ac:dyDescent="0.35">
      <c r="A129" s="129"/>
      <c r="B129" s="129"/>
      <c r="C129" s="129">
        <f ca="1">CELL("row",'D&amp;C plant 1'!A71)</f>
        <v>71</v>
      </c>
      <c r="D129" s="180"/>
      <c r="E129" s="495" t="s">
        <v>295</v>
      </c>
      <c r="F129" s="156"/>
      <c r="G129" s="358"/>
      <c r="H129" s="361"/>
    </row>
    <row r="130" spans="1:8" x14ac:dyDescent="0.35">
      <c r="A130" s="129"/>
      <c r="B130" s="129"/>
      <c r="C130" s="129">
        <f ca="1">CELL("row",'D&amp;C plant 1'!A72)</f>
        <v>72</v>
      </c>
      <c r="D130" s="180"/>
      <c r="E130" s="495" t="s">
        <v>296</v>
      </c>
      <c r="F130" s="156"/>
      <c r="G130" s="358"/>
      <c r="H130" s="361"/>
    </row>
    <row r="131" spans="1:8" x14ac:dyDescent="0.35">
      <c r="A131" s="129"/>
      <c r="B131" s="129"/>
      <c r="C131" s="129">
        <f ca="1">CELL("row",'D&amp;C plant 1'!A73)</f>
        <v>73</v>
      </c>
      <c r="D131" s="180"/>
      <c r="E131" s="495" t="s">
        <v>297</v>
      </c>
      <c r="F131" s="156"/>
      <c r="G131" s="358"/>
      <c r="H131" s="361"/>
    </row>
    <row r="132" spans="1:8" x14ac:dyDescent="0.35">
      <c r="A132" s="129"/>
      <c r="B132" s="129"/>
      <c r="C132" s="129">
        <f ca="1">CELL("row",'D&amp;C plant 1'!A74)</f>
        <v>74</v>
      </c>
      <c r="D132" s="180"/>
      <c r="E132" s="495" t="s">
        <v>298</v>
      </c>
      <c r="F132" s="514" t="s">
        <v>303</v>
      </c>
      <c r="G132" s="514" t="s">
        <v>303</v>
      </c>
      <c r="H132" s="361"/>
    </row>
    <row r="133" spans="1:8" ht="15" x14ac:dyDescent="0.4">
      <c r="A133" s="129"/>
      <c r="B133" s="129"/>
      <c r="C133" s="129">
        <f ca="1">CELL("row",'D&amp;C plant 1'!A75)</f>
        <v>75</v>
      </c>
      <c r="D133" s="180"/>
      <c r="E133" s="495" t="s">
        <v>299</v>
      </c>
      <c r="F133" s="514" t="s">
        <v>304</v>
      </c>
      <c r="G133" s="514" t="s">
        <v>304</v>
      </c>
      <c r="H133" s="361"/>
    </row>
    <row r="134" spans="1:8" x14ac:dyDescent="0.35">
      <c r="A134" s="129"/>
      <c r="B134" s="129"/>
      <c r="C134" s="129">
        <f ca="1">CELL("row",'D&amp;C plant 1'!A76)</f>
        <v>76</v>
      </c>
      <c r="D134" s="180"/>
      <c r="E134" s="191" t="s">
        <v>134</v>
      </c>
      <c r="F134" s="514" t="s">
        <v>305</v>
      </c>
      <c r="G134" s="514" t="s">
        <v>305</v>
      </c>
      <c r="H134" s="361"/>
    </row>
    <row r="135" spans="1:8" x14ac:dyDescent="0.35">
      <c r="A135" s="129"/>
      <c r="B135" s="129"/>
      <c r="C135" s="129">
        <f ca="1">CELL("row",'D&amp;C plant 1'!A77)</f>
        <v>77</v>
      </c>
      <c r="D135" s="180"/>
      <c r="E135" s="191" t="s">
        <v>134</v>
      </c>
      <c r="F135" s="514" t="s">
        <v>306</v>
      </c>
      <c r="G135" s="514" t="s">
        <v>306</v>
      </c>
      <c r="H135" s="361"/>
    </row>
    <row r="136" spans="1:8" x14ac:dyDescent="0.35">
      <c r="A136" s="129"/>
      <c r="B136" s="129"/>
      <c r="C136" s="129">
        <f ca="1">CELL("row",'D&amp;C plant 1'!A78)</f>
        <v>78</v>
      </c>
      <c r="D136" s="180"/>
      <c r="E136" s="191" t="s">
        <v>134</v>
      </c>
      <c r="F136" s="514" t="s">
        <v>307</v>
      </c>
      <c r="G136" s="514" t="s">
        <v>307</v>
      </c>
      <c r="H136" s="361"/>
    </row>
    <row r="137" spans="1:8" ht="15" thickBot="1" x14ac:dyDescent="0.4">
      <c r="A137" s="129"/>
      <c r="B137" s="129"/>
      <c r="C137" s="129">
        <f ca="1">CELL("row",'D&amp;C plant 1'!A79)</f>
        <v>79</v>
      </c>
      <c r="D137" s="192"/>
      <c r="E137" s="210" t="s">
        <v>134</v>
      </c>
      <c r="F137" s="533" t="s">
        <v>308</v>
      </c>
      <c r="G137" s="533" t="s">
        <v>308</v>
      </c>
      <c r="H137" s="363"/>
    </row>
    <row r="138" spans="1:8" x14ac:dyDescent="0.35">
      <c r="A138" s="129"/>
      <c r="B138" s="129"/>
      <c r="D138" s="153"/>
      <c r="E138" s="153"/>
      <c r="F138" s="153"/>
      <c r="G138" s="129"/>
    </row>
    <row r="139" spans="1:8" x14ac:dyDescent="0.35">
      <c r="A139" s="129"/>
      <c r="B139" s="129"/>
      <c r="D139" s="153"/>
      <c r="E139" s="153"/>
      <c r="F139" s="153"/>
      <c r="G139" s="129"/>
    </row>
    <row r="140" spans="1:8" x14ac:dyDescent="0.35">
      <c r="A140" s="129"/>
      <c r="B140" s="129" t="s">
        <v>154</v>
      </c>
      <c r="C140" s="129">
        <v>197</v>
      </c>
      <c r="D140" s="211" t="s">
        <v>155</v>
      </c>
      <c r="E140" s="211" t="s">
        <v>155</v>
      </c>
      <c r="F140" s="8"/>
      <c r="G140" s="129"/>
    </row>
    <row r="141" spans="1:8" x14ac:dyDescent="0.35">
      <c r="C141" s="153">
        <v>198</v>
      </c>
      <c r="D141" s="211"/>
      <c r="F141" s="211" t="s">
        <v>155</v>
      </c>
    </row>
    <row r="142" spans="1:8" x14ac:dyDescent="0.35">
      <c r="C142" s="153">
        <v>199</v>
      </c>
      <c r="D142" s="211"/>
      <c r="F142" s="211" t="s">
        <v>155</v>
      </c>
    </row>
    <row r="143" spans="1:8" x14ac:dyDescent="0.35">
      <c r="C143" s="153">
        <v>200</v>
      </c>
      <c r="D143" s="211"/>
      <c r="F143" s="211" t="s">
        <v>155</v>
      </c>
    </row>
  </sheetData>
  <sheetProtection algorithmName="SHA-256" hashValue="wGOL0UgasgFk9r0YSdUx50jagr6wtCQg+H3K73DWzDg=" saltValue="IZ1Ye5/EGTcw8DeF7TPKMw==" spinCount="100000" sheet="1" formatCells="0" formatColumns="0" formatRows="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pageSetUpPr fitToPage="1"/>
  </sheetPr>
  <dimension ref="A1:IV20"/>
  <sheetViews>
    <sheetView showGridLines="0" showRowColHeaders="0" zoomScaleNormal="100" workbookViewId="0"/>
  </sheetViews>
  <sheetFormatPr defaultColWidth="0" defaultRowHeight="12.5" zeroHeight="1" x14ac:dyDescent="0.25"/>
  <cols>
    <col min="1" max="1" width="15.54296875" style="65" customWidth="1"/>
    <col min="2" max="2" width="41" style="65" customWidth="1"/>
    <col min="3" max="3" width="74.54296875" style="65" customWidth="1"/>
    <col min="4" max="4" width="16.1796875" style="65" customWidth="1"/>
    <col min="5" max="254" width="9.1796875" style="65" hidden="1" customWidth="1"/>
    <col min="255" max="255" width="46.26953125" style="65" hidden="1" customWidth="1"/>
    <col min="256" max="256" width="41.81640625" style="65" hidden="1" customWidth="1"/>
    <col min="257" max="16384" width="49" style="65" hidden="1"/>
  </cols>
  <sheetData>
    <row r="1" spans="1:6" ht="111.25" customHeight="1" x14ac:dyDescent="0.25"/>
    <row r="2" spans="1:6" ht="18.75" customHeight="1" x14ac:dyDescent="0.25">
      <c r="B2" s="707" t="s">
        <v>328</v>
      </c>
      <c r="C2" s="707"/>
    </row>
    <row r="3" spans="1:6" ht="10.5" customHeight="1" x14ac:dyDescent="0.25"/>
    <row r="4" spans="1:6" ht="30.25" customHeight="1" x14ac:dyDescent="0.35">
      <c r="B4" s="683" t="s">
        <v>294</v>
      </c>
      <c r="C4" s="684"/>
    </row>
    <row r="5" spans="1:6" ht="30.25" customHeight="1" x14ac:dyDescent="0.35">
      <c r="B5" s="685"/>
      <c r="C5" s="686" t="s">
        <v>329</v>
      </c>
      <c r="D5" s="599" t="str">
        <f>IF('Methane method 1'!D35&gt;0,"Done","")</f>
        <v/>
      </c>
    </row>
    <row r="6" spans="1:6" ht="30.25" customHeight="1" x14ac:dyDescent="0.35">
      <c r="B6" s="685"/>
      <c r="C6" s="686" t="s">
        <v>330</v>
      </c>
      <c r="D6" s="599" t="str">
        <f>IF('Methane method 2 3'!D47&gt;0,"Done","")</f>
        <v/>
      </c>
    </row>
    <row r="7" spans="1:6" ht="30.25" customHeight="1" x14ac:dyDescent="0.25">
      <c r="A7" s="526"/>
      <c r="B7" s="585"/>
      <c r="C7" s="587" t="s">
        <v>331</v>
      </c>
      <c r="D7" s="599" t="str">
        <f>IF(AND('Nitrogen Method 1 2 3'!D8=1,'Nitrogen Method 1 2 3'!D8&gt;0),"Method 1",IF(AND('Nitrogen Method 1 2 3'!D8&gt;1,'Nitrogen Method 1 2 3'!D8&gt;0),"Method 2/3",""))</f>
        <v/>
      </c>
      <c r="E7" s="124"/>
    </row>
    <row r="8" spans="1:6" ht="30.25" customHeight="1" x14ac:dyDescent="0.25">
      <c r="A8" s="526"/>
      <c r="B8" s="585"/>
      <c r="C8" s="587" t="s">
        <v>332</v>
      </c>
      <c r="D8" s="605" t="str">
        <f>IF(D5="Done","View",IF(D7="Method 1","View",""))</f>
        <v/>
      </c>
      <c r="E8" s="124"/>
    </row>
    <row r="9" spans="1:6" ht="30.25" customHeight="1" x14ac:dyDescent="0.25">
      <c r="A9" s="528"/>
      <c r="B9" s="585"/>
      <c r="C9" s="587" t="s">
        <v>333</v>
      </c>
      <c r="D9" s="605" t="str">
        <f>IF(D6="Done","View",IF(D7="Method 2/3","View",""))</f>
        <v/>
      </c>
      <c r="E9" s="124"/>
    </row>
    <row r="10" spans="1:6" ht="15.75" customHeight="1" x14ac:dyDescent="0.25">
      <c r="A10" s="528"/>
      <c r="B10" s="527"/>
      <c r="C10" s="586"/>
      <c r="D10" s="124"/>
      <c r="E10" s="124"/>
    </row>
    <row r="11" spans="1:6" ht="89.25" customHeight="1" x14ac:dyDescent="0.25">
      <c r="A11" s="529"/>
      <c r="B11" s="708" t="s">
        <v>442</v>
      </c>
      <c r="C11" s="708"/>
      <c r="D11" s="124"/>
      <c r="E11" s="124"/>
    </row>
    <row r="12" spans="1:6" ht="56.25" customHeight="1" x14ac:dyDescent="0.25">
      <c r="A12" s="530"/>
      <c r="B12" s="709" t="s">
        <v>334</v>
      </c>
      <c r="C12" s="709"/>
      <c r="D12" s="530"/>
      <c r="E12" s="124"/>
    </row>
    <row r="13" spans="1:6" ht="24.75" hidden="1" customHeight="1" x14ac:dyDescent="0.3">
      <c r="A13" s="530"/>
      <c r="B13" s="590"/>
      <c r="C13" s="590"/>
      <c r="D13" s="530"/>
      <c r="E13" s="124"/>
    </row>
    <row r="14" spans="1:6" ht="24.75" hidden="1" customHeight="1" x14ac:dyDescent="0.3">
      <c r="A14" s="531"/>
      <c r="B14" s="588"/>
      <c r="C14" s="588"/>
      <c r="D14" s="525"/>
      <c r="E14" s="525"/>
      <c r="F14" s="525"/>
    </row>
    <row r="15" spans="1:6" ht="24.75" hidden="1" customHeight="1" x14ac:dyDescent="0.35">
      <c r="A15" s="530"/>
      <c r="B15" s="705"/>
      <c r="C15" s="705"/>
      <c r="D15" s="706"/>
      <c r="E15" s="706"/>
      <c r="F15" s="706"/>
    </row>
    <row r="16" spans="1:6" ht="24.75" hidden="1" customHeight="1" x14ac:dyDescent="0.3">
      <c r="A16" s="530"/>
      <c r="B16" s="589"/>
      <c r="C16" s="589"/>
      <c r="D16" s="525"/>
      <c r="E16" s="525"/>
      <c r="F16" s="525"/>
    </row>
    <row r="17" spans="1:6" ht="24.75" hidden="1" customHeight="1" x14ac:dyDescent="0.35">
      <c r="A17" s="530"/>
      <c r="B17" s="568"/>
      <c r="C17" s="568"/>
      <c r="D17" s="525"/>
      <c r="E17" s="525"/>
      <c r="F17" s="525"/>
    </row>
    <row r="18" spans="1:6" ht="24.75" hidden="1" customHeight="1" x14ac:dyDescent="0.3">
      <c r="A18" s="531"/>
      <c r="B18" s="530"/>
      <c r="C18" s="530"/>
      <c r="D18" s="124"/>
      <c r="E18" s="124"/>
    </row>
    <row r="19" spans="1:6" hidden="1" x14ac:dyDescent="0.25">
      <c r="A19" s="530"/>
      <c r="B19" s="124"/>
      <c r="C19" s="124"/>
      <c r="D19" s="532"/>
      <c r="E19" s="124"/>
    </row>
    <row r="20" spans="1:6" hidden="1" x14ac:dyDescent="0.25">
      <c r="A20" s="530"/>
      <c r="B20" s="124"/>
      <c r="C20" s="124"/>
      <c r="D20" s="532"/>
      <c r="E20" s="124"/>
    </row>
  </sheetData>
  <sheetProtection algorithmName="SHA-256" hashValue="/lAA4f3S85rbcrzN54fHC9QkRRZz/nwHOj2iANS8iOo=" saltValue="CRSpK1ju/P8T03JHyedlmg==" spinCount="100000" sheet="1" objects="1" selectLockedCells="1" selectUnlockedCells="1"/>
  <mergeCells count="4">
    <mergeCell ref="B15:F15"/>
    <mergeCell ref="B2:C2"/>
    <mergeCell ref="B11:C11"/>
    <mergeCell ref="B12:C12"/>
  </mergeCells>
  <hyperlinks>
    <hyperlink ref="D9" location="'Facility output method 2 3'!A1" display="'Facility output method 2 3'!A1" xr:uid="{00000000-0004-0000-0100-000000000000}"/>
  </hyperlinks>
  <pageMargins left="0.23622047244094491" right="0.23622047244094491" top="0.74803149606299213" bottom="0.74803149606299213" header="0.31496062992125984" footer="0.31496062992125984"/>
  <pageSetup paperSize="9" orientation="landscape" r:id="rId1"/>
  <headerFooter>
    <oddHeader>&amp;LNGER wastewater (domestic and commercial) calculator version 1.7 Sheet: 2&amp;R&amp;A</oddHeader>
    <oddFooter>&amp;L© Commonwealth of Australia (2016) Clean Energy Regulator.&amp;RISBN: 978-1-921299-79-7</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N85"/>
  <sheetViews>
    <sheetView topLeftCell="A67" zoomScaleNormal="100" workbookViewId="0">
      <selection activeCell="C23" sqref="C23"/>
    </sheetView>
  </sheetViews>
  <sheetFormatPr defaultColWidth="0" defaultRowHeight="13" zeroHeight="1" x14ac:dyDescent="0.3"/>
  <cols>
    <col min="1" max="1" width="55.81640625" style="2" customWidth="1"/>
    <col min="2" max="2" width="22.54296875" style="3" customWidth="1"/>
    <col min="3" max="3" width="24.7265625" style="414" customWidth="1"/>
    <col min="4" max="4" width="85.54296875" style="414" customWidth="1"/>
    <col min="5" max="16384" width="0" style="2" hidden="1"/>
  </cols>
  <sheetData>
    <row r="1" spans="1:4" s="90" customFormat="1" ht="114.75" customHeight="1" thickBot="1" x14ac:dyDescent="0.3">
      <c r="A1" s="256"/>
      <c r="B1" s="755" t="s">
        <v>205</v>
      </c>
      <c r="C1" s="756"/>
      <c r="D1" s="757"/>
    </row>
    <row r="2" spans="1:4" ht="13.5" thickBot="1" x14ac:dyDescent="0.35">
      <c r="A2" s="758"/>
      <c r="B2" s="759"/>
      <c r="C2" s="759"/>
      <c r="D2" s="760"/>
    </row>
    <row r="3" spans="1:4" ht="30.25" customHeight="1" x14ac:dyDescent="0.3">
      <c r="A3" s="257" t="s">
        <v>4</v>
      </c>
      <c r="B3" s="258"/>
      <c r="C3" s="415"/>
      <c r="D3" s="396"/>
    </row>
    <row r="4" spans="1:4" ht="19.5" customHeight="1" x14ac:dyDescent="0.45">
      <c r="A4" s="259" t="s">
        <v>188</v>
      </c>
      <c r="B4" s="260" t="str">
        <f>IF(B18="Select a reporting year", "-", IF(B18&lt;0,0,B18))</f>
        <v>-</v>
      </c>
      <c r="C4" s="416" t="s">
        <v>206</v>
      </c>
      <c r="D4" s="397"/>
    </row>
    <row r="5" spans="1:4" ht="19.5" customHeight="1" x14ac:dyDescent="0.45">
      <c r="A5" s="263" t="s">
        <v>162</v>
      </c>
      <c r="B5" s="260" t="str">
        <f>IF(ISERROR(B60), "-", B60)</f>
        <v>-</v>
      </c>
      <c r="C5" s="416" t="s">
        <v>207</v>
      </c>
      <c r="D5" s="397"/>
    </row>
    <row r="6" spans="1:4" ht="18.75" customHeight="1" thickBot="1" x14ac:dyDescent="0.4">
      <c r="A6" s="264"/>
      <c r="B6" s="265">
        <f>SUM(B4:B5)</f>
        <v>0</v>
      </c>
      <c r="C6" s="417" t="s">
        <v>208</v>
      </c>
      <c r="D6" s="398"/>
    </row>
    <row r="7" spans="1:4" s="384" customFormat="1" ht="30.25" customHeight="1" x14ac:dyDescent="0.5">
      <c r="A7" s="391" t="s">
        <v>247</v>
      </c>
      <c r="B7" s="435"/>
      <c r="C7" s="435"/>
      <c r="D7" s="435"/>
    </row>
    <row r="8" spans="1:4" ht="19.5" customHeight="1" x14ac:dyDescent="0.35">
      <c r="A8" s="725" t="s">
        <v>209</v>
      </c>
      <c r="B8" s="726"/>
      <c r="C8" s="726"/>
      <c r="D8" s="727"/>
    </row>
    <row r="9" spans="1:4" ht="19.5" customHeight="1" x14ac:dyDescent="0.35">
      <c r="A9" s="266"/>
      <c r="B9" s="267"/>
      <c r="C9" s="418"/>
      <c r="D9" s="399"/>
    </row>
    <row r="10" spans="1:4" ht="18.75" customHeight="1" x14ac:dyDescent="0.45">
      <c r="A10" s="766" t="s">
        <v>210</v>
      </c>
      <c r="B10" s="767"/>
      <c r="C10" s="767"/>
      <c r="D10" s="768"/>
    </row>
    <row r="11" spans="1:4" ht="18.75" customHeight="1" x14ac:dyDescent="0.3">
      <c r="A11" s="769" t="s">
        <v>187</v>
      </c>
      <c r="B11" s="268" t="s">
        <v>1</v>
      </c>
      <c r="C11" s="269" t="s">
        <v>2</v>
      </c>
      <c r="D11" s="270" t="s">
        <v>3</v>
      </c>
    </row>
    <row r="12" spans="1:4" s="1" customFormat="1" ht="18.75" customHeight="1" x14ac:dyDescent="0.25">
      <c r="A12" s="770"/>
      <c r="B12" s="271">
        <f>(C12+D12)</f>
        <v>0</v>
      </c>
      <c r="C12" s="272">
        <f>(IF(ISNUMBER(D28),D28,0)-IF(ISNUMBER(D35),D35,0)-IF(ISNUMBER(D36),D36,0))*IF(ISNUMBER(D39),D39,0)*D44</f>
        <v>0</v>
      </c>
      <c r="D12" s="273">
        <f>(IF(ISNUMBER(D35),D35,0)-IF(ISNUMBER(D37),D37,0)-IF(ISNUMBER(D38),D38,0))*IF(ISNUMBER(D40),D40,0)*D45</f>
        <v>0</v>
      </c>
    </row>
    <row r="13" spans="1:4" s="1" customFormat="1" ht="18.75" customHeight="1" x14ac:dyDescent="0.35">
      <c r="A13" s="274"/>
      <c r="B13" s="275"/>
      <c r="C13" s="419"/>
      <c r="D13" s="400"/>
    </row>
    <row r="14" spans="1:4" ht="18.75" customHeight="1" x14ac:dyDescent="0.45">
      <c r="A14" s="278" t="s">
        <v>145</v>
      </c>
      <c r="B14" s="271">
        <f>IF(C24=1,IF(ISERROR(B16/B12),B12,IF(B16/B12&lt;=0.75,B12,B16*1/0.75)),B12)</f>
        <v>0</v>
      </c>
      <c r="C14" s="420" t="s">
        <v>211</v>
      </c>
      <c r="D14" s="401"/>
    </row>
    <row r="15" spans="1:4" ht="18.75" customHeight="1" x14ac:dyDescent="0.35">
      <c r="A15" s="281"/>
      <c r="B15" s="282"/>
      <c r="C15" s="421"/>
      <c r="D15" s="402"/>
    </row>
    <row r="16" spans="1:4" s="1" customFormat="1" ht="18.75" customHeight="1" x14ac:dyDescent="0.45">
      <c r="A16" s="278" t="s">
        <v>146</v>
      </c>
      <c r="B16" s="283">
        <f>D46*(IF(ISNUMBER(D41),D41,0)+IF(ISNUMBER(D42),D42,0)+IF(ISNUMBER(D43),D43,0))</f>
        <v>0</v>
      </c>
      <c r="C16" s="416" t="s">
        <v>212</v>
      </c>
      <c r="D16" s="400"/>
    </row>
    <row r="17" spans="1:66" s="1" customFormat="1" ht="18.75" customHeight="1" x14ac:dyDescent="0.35">
      <c r="A17" s="274"/>
      <c r="B17" s="275"/>
      <c r="C17" s="419"/>
      <c r="D17" s="400"/>
    </row>
    <row r="18" spans="1:66" ht="19.5" customHeight="1" x14ac:dyDescent="0.45">
      <c r="A18" s="284" t="s">
        <v>144</v>
      </c>
      <c r="B18" s="285" t="str">
        <f>IF(ISBLANK(C23),"Select a reporting year",IF(C23&lt;2015,B14-B16,Incinp))</f>
        <v>Select a reporting year</v>
      </c>
      <c r="C18" s="416" t="s">
        <v>213</v>
      </c>
      <c r="D18" s="397"/>
    </row>
    <row r="19" spans="1:66" ht="18.75" customHeight="1" x14ac:dyDescent="0.35">
      <c r="A19" s="284"/>
      <c r="B19" s="286"/>
      <c r="C19" s="416"/>
      <c r="D19" s="397"/>
      <c r="BN19" s="6"/>
    </row>
    <row r="20" spans="1:66" ht="41.25" hidden="1" customHeight="1" x14ac:dyDescent="0.5">
      <c r="A20" s="771" t="s">
        <v>46</v>
      </c>
      <c r="B20" s="772"/>
      <c r="C20" s="772"/>
      <c r="D20" s="773"/>
    </row>
    <row r="21" spans="1:66" ht="19.5" customHeight="1" x14ac:dyDescent="0.3">
      <c r="A21" s="722" t="str">
        <f ca="1">CONCATENATE("Follow instructions in column D to input ",par!D2," data into column C.")</f>
        <v>Follow instructions in column D to input D&amp;C plant 1 data into column C.</v>
      </c>
      <c r="B21" s="764"/>
      <c r="C21" s="764"/>
      <c r="D21" s="765"/>
    </row>
    <row r="22" spans="1:66" ht="42" customHeight="1" x14ac:dyDescent="0.55000000000000004">
      <c r="A22" s="761" t="str">
        <f>par!$D$40</f>
        <v>AFTER data has been entered in this sheet for the plant, use "EERS data entry" worksheet to report into EERS.</v>
      </c>
      <c r="B22" s="762"/>
      <c r="C22" s="762"/>
      <c r="D22" s="763"/>
    </row>
    <row r="23" spans="1:66" ht="42" customHeight="1" x14ac:dyDescent="0.3">
      <c r="A23" s="714" t="s">
        <v>204</v>
      </c>
      <c r="B23" s="715"/>
      <c r="C23" s="434"/>
      <c r="D23" s="287" t="str">
        <f>IF(C23="",InpReq,"")</f>
        <v>Please enter required information</v>
      </c>
    </row>
    <row r="24" spans="1:66" ht="47.25" customHeight="1" x14ac:dyDescent="0.3">
      <c r="A24" s="716" t="s">
        <v>214</v>
      </c>
      <c r="B24" s="717"/>
      <c r="C24" s="206"/>
      <c r="D24" s="288" t="str">
        <f>IF(C24="",Seldrop,"")</f>
        <v>&lt;==== Select from drop-down list</v>
      </c>
    </row>
    <row r="25" spans="1:66" s="64" customFormat="1" ht="18.75" customHeight="1" x14ac:dyDescent="0.55000000000000004">
      <c r="A25" s="719" t="s">
        <v>147</v>
      </c>
      <c r="B25" s="720"/>
      <c r="C25" s="720"/>
      <c r="D25" s="721"/>
    </row>
    <row r="26" spans="1:66" ht="18.75" customHeight="1" x14ac:dyDescent="0.3">
      <c r="A26" s="716" t="str">
        <f>par!E100</f>
        <v>Number of persons served by operation of the plant (P)</v>
      </c>
      <c r="B26" s="718"/>
      <c r="C26" s="422"/>
      <c r="D26" s="403" t="str">
        <f>IF(C26="",InpReq,C26)</f>
        <v>Please enter required information</v>
      </c>
    </row>
    <row r="27" spans="1:66" ht="37.5" customHeight="1" x14ac:dyDescent="0.3">
      <c r="A27" s="716" t="str">
        <f>IF(C24=1,par!E101,"-")</f>
        <v>-</v>
      </c>
      <c r="B27" s="718"/>
      <c r="C27" s="423"/>
      <c r="D27" s="291" t="str">
        <f>IF(C24=1,0.0585,"")</f>
        <v/>
      </c>
    </row>
    <row r="28" spans="1:66" ht="18.75" customHeight="1" x14ac:dyDescent="0.3">
      <c r="A28" s="716" t="str">
        <f>par!E102</f>
        <v>Tonnes, chemical oxygen demand (COD) in wastewater entering the plant (CODw)</v>
      </c>
      <c r="B28" s="718"/>
      <c r="C28" s="422"/>
      <c r="D28" s="403" t="str">
        <f>IF(C24=1,IF(C28="",C26*D27,par!D13),IF(C28="",InpReq,C28))</f>
        <v>Please enter required information</v>
      </c>
    </row>
    <row r="29" spans="1:66" ht="18.75" customHeight="1" x14ac:dyDescent="0.3">
      <c r="A29" s="716" t="str">
        <f>IF($C$23&lt;2011,par!D103,par!E103)</f>
        <v>-</v>
      </c>
      <c r="B29" s="718"/>
      <c r="C29" s="422"/>
      <c r="D29" s="292" t="str">
        <f>IF(C23&lt;2011,IF(C29="","",PlseDel),IF(C24=1,IF(C33="",IF(C29="",par!D20,C29),IF(C29="","",par!$D15)),IF(C29="","",par!D14)))</f>
        <v/>
      </c>
    </row>
    <row r="30" spans="1:66" ht="18.75" customHeight="1" x14ac:dyDescent="0.3">
      <c r="A30" s="716" t="str">
        <f>IF($C$23&lt;2011,par!D104,par!E104)</f>
        <v>VSsl (tonnes volatile solids in sludge removed)</v>
      </c>
      <c r="B30" s="718"/>
      <c r="C30" s="422"/>
      <c r="D30" s="293" t="str">
        <f>IF(C24=1,IF(C34="",IF(C30="",par!D21,C30),IF(C30="","",par!$D16)),IF(C30="","",par!D14))</f>
        <v/>
      </c>
    </row>
    <row r="31" spans="1:66" ht="18.75" customHeight="1" x14ac:dyDescent="0.3">
      <c r="A31" s="716" t="str">
        <f>IF($C$23&lt;2011,par!D105,par!E105)</f>
        <v>-</v>
      </c>
      <c r="B31" s="718"/>
      <c r="C31" s="205"/>
      <c r="D31" s="292" t="str">
        <f>IF(C23&lt;2011,IF(C31="","",PlseDel),IF(C24=1,IF(C33="",IF(C31="",par!D20,C31),IF(C31="","",par!$D15)),IF(C31="","",par!D14)))</f>
        <v/>
      </c>
    </row>
    <row r="32" spans="1:66" ht="18.75" customHeight="1" x14ac:dyDescent="0.3">
      <c r="A32" s="716" t="str">
        <f>IF($C$23&lt;2011,par!D106,par!E106)</f>
        <v>Conversion factor (VSsl ===&gt; CODsl) (default = 1.48)</v>
      </c>
      <c r="B32" s="718"/>
      <c r="C32" s="205"/>
      <c r="D32" s="293" t="str">
        <f>IF(C24=1,IF(C34="",IF(C32="",par!D21,C32),IF(C32="","",par!$D16)),IF(C32="","",par!D14))</f>
        <v/>
      </c>
    </row>
    <row r="33" spans="1:4" ht="37.5" customHeight="1" x14ac:dyDescent="0.3">
      <c r="A33" s="716" t="str">
        <f>IF($C$23&lt;2011,par!D107,par!E107)</f>
        <v>-</v>
      </c>
      <c r="B33" s="718"/>
      <c r="C33" s="205"/>
      <c r="D33" s="293" t="str">
        <f>IF(C23&lt;2011,IF(C33="","",PlseDel),IF(C24=1,IF(C33="",IF(AND(OR(C29="",C31=""),C33=""),par!$D$24,C29*C31),C33),IF(C33="",InpReq,C33)))</f>
        <v/>
      </c>
    </row>
    <row r="34" spans="1:4" ht="37.5" customHeight="1" x14ac:dyDescent="0.3">
      <c r="A34" s="716" t="str">
        <f>IF($C$23&lt;2011,par!D108,par!E108)</f>
        <v>CODsl (tonnes COD sludge removed)</v>
      </c>
      <c r="B34" s="718"/>
      <c r="C34" s="205"/>
      <c r="D34" s="293" t="str">
        <f>IF(C24=1,IF(C34="",IF(OR(C30="",C32=""),par!$D25,C30*C32),C34),IF(C34="",InpReq,C34))</f>
        <v>Please enter required information</v>
      </c>
    </row>
    <row r="35" spans="1:4" ht="37.5" customHeight="1" x14ac:dyDescent="0.3">
      <c r="A35" s="716" t="str">
        <f>IF($C$23&lt;2011,par!D109,par!E109)</f>
        <v>-</v>
      </c>
      <c r="B35" s="718"/>
      <c r="C35" s="423"/>
      <c r="D35" s="293">
        <f>SUM(D33:D34)</f>
        <v>0</v>
      </c>
    </row>
    <row r="36" spans="1:4" ht="18.75" customHeight="1" x14ac:dyDescent="0.3">
      <c r="A36" s="716" t="str">
        <f>par!E110</f>
        <v>Tonnes, quantity of COD in effluent leaving the plant (CODeff)</v>
      </c>
      <c r="B36" s="718"/>
      <c r="C36" s="424"/>
      <c r="D36" s="403" t="str">
        <f>IF(C36="",InpReq,IF((C36)&gt;(D28-D35),"CODeff should be &lt; CODw - CODsl",C36))</f>
        <v>Please enter required information</v>
      </c>
    </row>
    <row r="37" spans="1:4" ht="37.5" customHeight="1" x14ac:dyDescent="0.3">
      <c r="A37" s="716" t="str">
        <f>par!E111</f>
        <v>Tonnes, quantity of COD in sludge transferred out of the plant and removed to landfill (CODtrl)</v>
      </c>
      <c r="B37" s="718"/>
      <c r="C37" s="424"/>
      <c r="D37" s="403" t="str">
        <f>IF(C37="",InpReq,IF((C37+C38)&gt;(D35),"CODtrl + CODtro should be &lt; CODsl",C37))</f>
        <v>Please enter required information</v>
      </c>
    </row>
    <row r="38" spans="1:4" ht="37.5" customHeight="1" x14ac:dyDescent="0.3">
      <c r="A38" s="716" t="str">
        <f>par!E112</f>
        <v>Tonnes, quantity of COD in sludge transferred out of the plant and removed to a site other than landfill (CODtro)</v>
      </c>
      <c r="B38" s="718"/>
      <c r="C38" s="424"/>
      <c r="D38" s="403" t="str">
        <f>IF(C38="",InpReq,IF((C37+C38)&gt;(D35),"CODtrl + CODtro should be &lt; CODsl",C38))</f>
        <v>Please enter required information</v>
      </c>
    </row>
    <row r="39" spans="1:4" s="8" customFormat="1" ht="37.5" customHeight="1" x14ac:dyDescent="0.3">
      <c r="A39" s="716" t="str">
        <f>par!E113</f>
        <v>Methane correction factor for wastewater treated at the plant (MCFww)</v>
      </c>
      <c r="B39" s="718"/>
      <c r="C39" s="393"/>
      <c r="D39" s="395" t="str">
        <f>IF(C39="",par!$D$19,IF(ISNUMBER(C39),C39,VLOOKUP(C39,par!$D$88:$E$92,2,FALSE)))</f>
        <v>Select from drop-down list or enter another numerical value</v>
      </c>
    </row>
    <row r="40" spans="1:4" ht="37.5" customHeight="1" x14ac:dyDescent="0.3">
      <c r="A40" s="716" t="str">
        <f>par!E114</f>
        <v>Methane correction factor for sludge treated at the plant (MCFsl)</v>
      </c>
      <c r="B40" s="718"/>
      <c r="C40" s="394"/>
      <c r="D40" s="395" t="str">
        <f>IF(C40="",par!$D$19,IF(ISNUMBER(C40),C40,VLOOKUP(C40,par!$D$88:$E$92,2,FALSE)))</f>
        <v>Select from drop-down list or enter another numerical value</v>
      </c>
    </row>
    <row r="41" spans="1:4" ht="37.5" customHeight="1" x14ac:dyDescent="0.3">
      <c r="A41" s="716" t="str">
        <f>par!E115</f>
        <v>Quantity of methane, in cubic metres, in sludge biogas captured for combustion by the plant (Qcap)</v>
      </c>
      <c r="B41" s="718"/>
      <c r="C41" s="424"/>
      <c r="D41" s="403" t="str">
        <f>IF(C41="",InpReq,C41)</f>
        <v>Please enter required information</v>
      </c>
    </row>
    <row r="42" spans="1:4" ht="37.5" customHeight="1" x14ac:dyDescent="0.3">
      <c r="A42" s="716" t="str">
        <f>par!E116</f>
        <v>Quantity of methane, in cubic metres, in sludge biogas flared during the year by the plant (Qflared)</v>
      </c>
      <c r="B42" s="718"/>
      <c r="C42" s="424"/>
      <c r="D42" s="403" t="str">
        <f>IF(C42="",InpReq,C42)</f>
        <v>Please enter required information</v>
      </c>
    </row>
    <row r="43" spans="1:4" ht="37.5" customHeight="1" x14ac:dyDescent="0.3">
      <c r="A43" s="716" t="str">
        <f>par!E117</f>
        <v>Quantity of methane, in cubic metres, in sludge biogas transferred out of the plant (Qtr)</v>
      </c>
      <c r="B43" s="718"/>
      <c r="C43" s="424"/>
      <c r="D43" s="403" t="str">
        <f>IF(C43="",InpReq,C43)</f>
        <v>Please enter required information</v>
      </c>
    </row>
    <row r="44" spans="1:4" ht="37.5" customHeight="1" x14ac:dyDescent="0.3">
      <c r="A44" s="716" t="str">
        <f>par!E118</f>
        <v>Default methane emission factor for wastewater with a value of 6.3 CO2-e tonnes per tonne COD (Efwij)</v>
      </c>
      <c r="B44" s="718"/>
      <c r="C44" s="392"/>
      <c r="D44" s="403">
        <v>5.3</v>
      </c>
    </row>
    <row r="45" spans="1:4" ht="37.5" customHeight="1" x14ac:dyDescent="0.3">
      <c r="A45" s="716" t="str">
        <f>par!E119</f>
        <v>Default methane emission factor for sludge with a value of 6.3 CO2-e tonnes per tonne COD (sludge) (EFslij)</v>
      </c>
      <c r="B45" s="718"/>
      <c r="C45" s="392"/>
      <c r="D45" s="403">
        <v>5.3</v>
      </c>
    </row>
    <row r="46" spans="1:4" ht="18.75" customHeight="1" x14ac:dyDescent="0.3">
      <c r="A46" s="716" t="str">
        <f>par!E120</f>
        <v>Conversion of methane to t CO2-e using 6.784 x 10-4 x 25</v>
      </c>
      <c r="B46" s="718"/>
      <c r="C46" s="392"/>
      <c r="D46" s="404">
        <f>6.784*10^-4*21</f>
        <v>1.4246399999999999E-2</v>
      </c>
    </row>
    <row r="47" spans="1:4" ht="15.5" x14ac:dyDescent="0.3">
      <c r="A47" s="296"/>
      <c r="B47" s="297"/>
      <c r="C47" s="425"/>
      <c r="D47" s="402"/>
    </row>
    <row r="48" spans="1:4" ht="17.5" x14ac:dyDescent="0.45">
      <c r="A48" s="298" t="s">
        <v>196</v>
      </c>
      <c r="B48" s="282"/>
      <c r="C48" s="421"/>
      <c r="D48" s="405"/>
    </row>
    <row r="49" spans="1:4" ht="15.5" x14ac:dyDescent="0.3">
      <c r="A49" s="299" t="str">
        <f>par!$D82</f>
        <v>managed aerobic treatment: 0</v>
      </c>
      <c r="B49" s="300"/>
      <c r="C49" s="426"/>
      <c r="D49" s="406"/>
    </row>
    <row r="50" spans="1:4" ht="15.5" x14ac:dyDescent="0.3">
      <c r="A50" s="299" t="str">
        <f>par!$D83</f>
        <v>unmanaged aerobic treatment: 0.3</v>
      </c>
      <c r="B50" s="300"/>
      <c r="C50" s="426"/>
      <c r="D50" s="407"/>
    </row>
    <row r="51" spans="1:4" ht="15.5" x14ac:dyDescent="0.3">
      <c r="A51" s="299" t="str">
        <f>par!$D84</f>
        <v>anaerobic digester/reactor: 0.8</v>
      </c>
      <c r="B51" s="300"/>
      <c r="C51" s="426"/>
      <c r="D51" s="407"/>
    </row>
    <row r="52" spans="1:4" ht="15.5" x14ac:dyDescent="0.3">
      <c r="A52" s="299" t="str">
        <f>par!$D85</f>
        <v>shallow anaerobic lagoon (&lt;2 metres): 0.2</v>
      </c>
      <c r="B52" s="300"/>
      <c r="C52" s="426"/>
      <c r="D52" s="407"/>
    </row>
    <row r="53" spans="1:4" ht="15.5" x14ac:dyDescent="0.3">
      <c r="A53" s="299" t="str">
        <f>par!$D86</f>
        <v>deep anaerobic lagoon (&gt;2 metres): 0.8</v>
      </c>
      <c r="B53" s="300"/>
      <c r="C53" s="426"/>
      <c r="D53" s="407"/>
    </row>
    <row r="54" spans="1:4" ht="16" thickBot="1" x14ac:dyDescent="0.4">
      <c r="A54" s="728"/>
      <c r="B54" s="729"/>
      <c r="C54" s="729"/>
      <c r="D54" s="730"/>
    </row>
    <row r="55" spans="1:4" s="385" customFormat="1" ht="30.25" customHeight="1" x14ac:dyDescent="0.25">
      <c r="A55" s="386" t="s">
        <v>248</v>
      </c>
      <c r="B55" s="387"/>
      <c r="C55" s="387"/>
      <c r="D55" s="388"/>
    </row>
    <row r="56" spans="1:4" ht="19.5" customHeight="1" x14ac:dyDescent="0.35">
      <c r="A56" s="725" t="s">
        <v>209</v>
      </c>
      <c r="B56" s="726"/>
      <c r="C56" s="726"/>
      <c r="D56" s="727"/>
    </row>
    <row r="57" spans="1:4" ht="19.5" customHeight="1" x14ac:dyDescent="0.35">
      <c r="A57" s="266"/>
      <c r="B57" s="267"/>
      <c r="C57" s="418"/>
      <c r="D57" s="399"/>
    </row>
    <row r="58" spans="1:4" ht="17.5" x14ac:dyDescent="0.45">
      <c r="A58" s="731" t="s">
        <v>215</v>
      </c>
      <c r="B58" s="732"/>
      <c r="C58" s="732"/>
      <c r="D58" s="733"/>
    </row>
    <row r="59" spans="1:4" ht="15.75" customHeight="1" x14ac:dyDescent="0.45">
      <c r="A59" s="734" t="s">
        <v>162</v>
      </c>
      <c r="B59" s="301" t="s">
        <v>148</v>
      </c>
      <c r="C59" s="268" t="s">
        <v>6</v>
      </c>
      <c r="D59" s="408" t="s">
        <v>7</v>
      </c>
    </row>
    <row r="60" spans="1:4" ht="15.5" x14ac:dyDescent="0.35">
      <c r="A60" s="735"/>
      <c r="B60" s="285" t="e">
        <f>C60+D60</f>
        <v>#VALUE!</v>
      </c>
      <c r="C60" s="272" t="e">
        <f>(IF(D70&gt;0,D70,C65)-C71-C72-(C74+(IF(C23&lt;2012,0,(C76)+(C78)))))*(D73)</f>
        <v>#VALUE!</v>
      </c>
      <c r="D60" s="273">
        <f>C74*D75+C76*IF(ISNUMBER(D77),D77,0)+C78*IF(ISNUMBER(D79),D79,0)</f>
        <v>0</v>
      </c>
    </row>
    <row r="61" spans="1:4" ht="15.5" x14ac:dyDescent="0.35">
      <c r="A61" s="302"/>
      <c r="B61" s="286"/>
      <c r="C61" s="427"/>
      <c r="D61" s="409"/>
    </row>
    <row r="62" spans="1:4" ht="19.5" customHeight="1" x14ac:dyDescent="0.3">
      <c r="A62" s="722" t="str">
        <f ca="1">CONCATENATE("Follow instructions in column D to input ",par!D2," data into column C.")</f>
        <v>Follow instructions in column D to input D&amp;C plant 1 data into column C.</v>
      </c>
      <c r="B62" s="723"/>
      <c r="C62" s="723"/>
      <c r="D62" s="724"/>
    </row>
    <row r="63" spans="1:4" ht="47" thickBot="1" x14ac:dyDescent="0.35">
      <c r="A63" s="303" t="s">
        <v>214</v>
      </c>
      <c r="B63" s="304"/>
      <c r="C63" s="212"/>
      <c r="D63" s="311" t="str">
        <f>IF(C63="",Seldrop,"")</f>
        <v>&lt;==== Select from drop-down list</v>
      </c>
    </row>
    <row r="64" spans="1:4" ht="18.75" customHeight="1" x14ac:dyDescent="0.3">
      <c r="A64" s="744" t="str">
        <f>IF(C23&gt;2012,par!G122,"-")</f>
        <v>-</v>
      </c>
      <c r="B64" s="745"/>
      <c r="C64" s="339"/>
      <c r="D64" s="312" t="str">
        <f>IF(A64="-","",par!D29)</f>
        <v/>
      </c>
    </row>
    <row r="65" spans="1:4" ht="48.25" customHeight="1" thickBot="1" x14ac:dyDescent="0.35">
      <c r="A65" s="751" t="str">
        <f>IF(C23&gt;2012,par!G123,"-")</f>
        <v>-</v>
      </c>
      <c r="B65" s="752"/>
      <c r="C65" s="356" t="str">
        <f>IF(ISNUMBER(C70),"",IF((SUM(C71,C72,C74,C76,C78)&lt;1),"",(SUM(C71,C72,C74,C76,C78))))</f>
        <v/>
      </c>
      <c r="D65" s="333" t="str">
        <f>IF(A65="Nin (tonnes of nitrogen entering the plant)",IF(C67="",par!D31,PlseIgn),"")</f>
        <v/>
      </c>
    </row>
    <row r="66" spans="1:4" ht="18.75" customHeight="1" x14ac:dyDescent="0.3">
      <c r="A66" s="742" t="str">
        <f>IF(C23&gt;2012,par!G124,"-")</f>
        <v>-</v>
      </c>
      <c r="B66" s="743"/>
      <c r="C66" s="338"/>
      <c r="D66" s="313" t="str">
        <f>IF(A66="-","",par!D30)</f>
        <v/>
      </c>
    </row>
    <row r="67" spans="1:4" ht="18.75" customHeight="1" x14ac:dyDescent="0.3">
      <c r="A67" s="753" t="str">
        <f>par!E125</f>
        <v>Population serviced by the plant during the year (P)</v>
      </c>
      <c r="B67" s="754"/>
      <c r="C67" s="422"/>
      <c r="D67" s="403" t="str">
        <f>IF(C67="",IF(C65="",InpReq,PlseDel),C67)</f>
        <v>Please enter required information</v>
      </c>
    </row>
    <row r="68" spans="1:4" ht="18.75" customHeight="1" x14ac:dyDescent="0.3">
      <c r="A68" s="753" t="str">
        <f>par!E126</f>
        <v>Annual per capita protein intake of the population being served by the plant in tonnes (Protein)</v>
      </c>
      <c r="B68" s="754"/>
      <c r="C68" s="428"/>
      <c r="D68" s="410" t="str">
        <f>IF($C$63=1,Protein1,"")</f>
        <v/>
      </c>
    </row>
    <row r="69" spans="1:4" ht="18.75" customHeight="1" x14ac:dyDescent="0.3">
      <c r="A69" s="753" t="str">
        <f>par!E127</f>
        <v>Fraction of nitrogen in protein(FracPr)</v>
      </c>
      <c r="B69" s="754"/>
      <c r="C69" s="428"/>
      <c r="D69" s="410" t="str">
        <f>IF($C$63=1,FracPr1,"")</f>
        <v/>
      </c>
    </row>
    <row r="70" spans="1:4" ht="18.75" customHeight="1" thickBot="1" x14ac:dyDescent="0.35">
      <c r="A70" s="736" t="str">
        <f>par!E128</f>
        <v>Quantity of nitrogen entering the plant in tonnes (Nin) (Method 1)</v>
      </c>
      <c r="B70" s="737"/>
      <c r="C70" s="429"/>
      <c r="D70" s="411" t="str">
        <f>IF(C63=1,IF(C70="",C67*D68*D69,par!D13),IF(C70="",IF(C65="",InpReq,PlseDel),C70))</f>
        <v>Please enter required information</v>
      </c>
    </row>
    <row r="71" spans="1:4" ht="37.5" customHeight="1" x14ac:dyDescent="0.3">
      <c r="A71" s="738" t="str">
        <f>par!E129</f>
        <v>Tonnes of nitrogen in sludge transferred out of the plant and removed to landfill (Ntrl)</v>
      </c>
      <c r="B71" s="739"/>
      <c r="C71" s="430"/>
      <c r="D71" s="412" t="str">
        <f>IF(C71="",InpReq,C71)</f>
        <v>Please enter required information</v>
      </c>
    </row>
    <row r="72" spans="1:4" ht="37.5" customHeight="1" x14ac:dyDescent="0.3">
      <c r="A72" s="749" t="str">
        <f>par!E130</f>
        <v>Tonnes of nitrogen in sludge transferred out of the plant and removed to a site other than landfill (Ntro)</v>
      </c>
      <c r="B72" s="750"/>
      <c r="C72" s="422"/>
      <c r="D72" s="403" t="str">
        <f>IF(C72="",InpReq,C72)</f>
        <v>Please enter required information</v>
      </c>
    </row>
    <row r="73" spans="1:4" ht="18.75" customHeight="1" x14ac:dyDescent="0.3">
      <c r="A73" s="740" t="str">
        <f>par!E131</f>
        <v>Emission factor for wastewater treatment (Efsecij)</v>
      </c>
      <c r="B73" s="741"/>
      <c r="C73" s="431"/>
      <c r="D73" s="403">
        <v>4.9000000000000004</v>
      </c>
    </row>
    <row r="74" spans="1:4" ht="18.75" customHeight="1" x14ac:dyDescent="0.3">
      <c r="A74" s="740" t="str">
        <f>IF($C$23&lt;2012,par!E132,par!F132)</f>
        <v>Tonnes nitrogen in effluent (Nout)</v>
      </c>
      <c r="B74" s="741"/>
      <c r="C74" s="422"/>
      <c r="D74" s="403" t="str">
        <f>IF(C74="",InpReq,C74)</f>
        <v>Please enter required information</v>
      </c>
    </row>
    <row r="75" spans="1:4" ht="18.75" customHeight="1" x14ac:dyDescent="0.3">
      <c r="A75" s="740" t="str">
        <f>IF($C$23&lt;2012,par!E133,par!F133)</f>
        <v>Discharge tonnes N2O as CO2-e per tonne N (Efdisij)</v>
      </c>
      <c r="B75" s="741"/>
      <c r="C75" s="431"/>
      <c r="D75" s="403">
        <v>4.9000000000000004</v>
      </c>
    </row>
    <row r="76" spans="1:4" ht="18.75" customHeight="1" x14ac:dyDescent="0.35">
      <c r="A76" s="305" t="str">
        <f>IF($C$23&lt;2012,par!E134,par!F134)</f>
        <v>-</v>
      </c>
      <c r="B76" s="306"/>
      <c r="C76" s="422"/>
      <c r="D76" s="403" t="str">
        <f>IF($C$23&lt;2012,IF(C76="","",PlseDel),IF(C76="",InpReq,C76))</f>
        <v/>
      </c>
    </row>
    <row r="77" spans="1:4" ht="18.75" customHeight="1" x14ac:dyDescent="0.35">
      <c r="A77" s="305" t="str">
        <f>IF($C$23&lt;2012,par!E135,par!F135)</f>
        <v>-</v>
      </c>
      <c r="B77" s="306"/>
      <c r="C77" s="431"/>
      <c r="D77" s="403" t="str">
        <f>IF(C23&lt;2012,"",1.2)</f>
        <v/>
      </c>
    </row>
    <row r="78" spans="1:4" ht="18.75" customHeight="1" x14ac:dyDescent="0.35">
      <c r="A78" s="305" t="str">
        <f>IF($C$23&lt;2012,par!E136,par!F136)</f>
        <v>-</v>
      </c>
      <c r="B78" s="306"/>
      <c r="C78" s="422"/>
      <c r="D78" s="403" t="str">
        <f>IF($C$23&lt;2012,IF(C78="","",PlseDel),IF(C78="",InpReq,C78))</f>
        <v/>
      </c>
    </row>
    <row r="79" spans="1:4" ht="18.75" customHeight="1" thickBot="1" x14ac:dyDescent="0.4">
      <c r="A79" s="307" t="str">
        <f>IF($C$23&lt;2012,par!E137,par!F137)</f>
        <v>-</v>
      </c>
      <c r="B79" s="308"/>
      <c r="C79" s="432"/>
      <c r="D79" s="411" t="str">
        <f>IF(C23&lt;2012,"",0)</f>
        <v/>
      </c>
    </row>
    <row r="80" spans="1:4" ht="18.75" customHeight="1" thickBot="1" x14ac:dyDescent="0.35">
      <c r="B80" s="2"/>
      <c r="C80" s="413"/>
      <c r="D80" s="413"/>
    </row>
    <row r="81" spans="2:4" ht="18.75" customHeight="1" x14ac:dyDescent="0.3">
      <c r="B81" s="746" t="s">
        <v>216</v>
      </c>
      <c r="C81" s="747"/>
      <c r="D81" s="748"/>
    </row>
    <row r="82" spans="2:4" ht="15.5" x14ac:dyDescent="0.3">
      <c r="B82" s="710" t="s">
        <v>156</v>
      </c>
      <c r="C82" s="711"/>
      <c r="D82" s="309" t="s">
        <v>197</v>
      </c>
    </row>
    <row r="83" spans="2:4" ht="15.5" x14ac:dyDescent="0.3">
      <c r="B83" s="710" t="s">
        <v>157</v>
      </c>
      <c r="C83" s="711"/>
      <c r="D83" s="309" t="s">
        <v>158</v>
      </c>
    </row>
    <row r="84" spans="2:4" ht="15.5" x14ac:dyDescent="0.3">
      <c r="B84" s="710"/>
      <c r="C84" s="711"/>
      <c r="D84" s="309" t="s">
        <v>159</v>
      </c>
    </row>
    <row r="85" spans="2:4" ht="16" thickBot="1" x14ac:dyDescent="0.35">
      <c r="B85" s="712"/>
      <c r="C85" s="713"/>
      <c r="D85" s="310" t="s">
        <v>244</v>
      </c>
    </row>
  </sheetData>
  <sheetProtection algorithmName="SHA-256" hashValue="t6XOyCmA1QMOt6L4ocehx1f3nnPE9HSDwERZxHyAtpk=" saltValue="g+nigyv2zrwLPCuOzWnxpw==" spinCount="100000" sheet="1" objects="1" scenarios="1"/>
  <mergeCells count="52">
    <mergeCell ref="B1:D1"/>
    <mergeCell ref="A32:B32"/>
    <mergeCell ref="A33:B33"/>
    <mergeCell ref="A2:D2"/>
    <mergeCell ref="A22:D22"/>
    <mergeCell ref="A21:D21"/>
    <mergeCell ref="A10:D10"/>
    <mergeCell ref="A8:D8"/>
    <mergeCell ref="A11:A12"/>
    <mergeCell ref="A20:D20"/>
    <mergeCell ref="B81:D81"/>
    <mergeCell ref="A42:B42"/>
    <mergeCell ref="A40:B40"/>
    <mergeCell ref="A28:B28"/>
    <mergeCell ref="A31:B31"/>
    <mergeCell ref="A72:B72"/>
    <mergeCell ref="A73:B73"/>
    <mergeCell ref="A43:B43"/>
    <mergeCell ref="A30:B30"/>
    <mergeCell ref="A36:B36"/>
    <mergeCell ref="A34:B34"/>
    <mergeCell ref="A35:B35"/>
    <mergeCell ref="A65:B65"/>
    <mergeCell ref="A67:B67"/>
    <mergeCell ref="A68:B68"/>
    <mergeCell ref="A69:B69"/>
    <mergeCell ref="A71:B71"/>
    <mergeCell ref="A74:B74"/>
    <mergeCell ref="A75:B75"/>
    <mergeCell ref="A66:B66"/>
    <mergeCell ref="A64:B64"/>
    <mergeCell ref="A54:D54"/>
    <mergeCell ref="A46:B46"/>
    <mergeCell ref="A58:D58"/>
    <mergeCell ref="A59:A60"/>
    <mergeCell ref="A70:B70"/>
    <mergeCell ref="B83:C85"/>
    <mergeCell ref="A23:B23"/>
    <mergeCell ref="A24:B24"/>
    <mergeCell ref="A44:B44"/>
    <mergeCell ref="A45:B45"/>
    <mergeCell ref="A41:B41"/>
    <mergeCell ref="A27:B27"/>
    <mergeCell ref="A25:D25"/>
    <mergeCell ref="A26:B26"/>
    <mergeCell ref="A29:B29"/>
    <mergeCell ref="A39:B39"/>
    <mergeCell ref="A38:B38"/>
    <mergeCell ref="A37:B37"/>
    <mergeCell ref="B82:C82"/>
    <mergeCell ref="A62:D62"/>
    <mergeCell ref="A56:D56"/>
  </mergeCells>
  <dataValidations xWindow="404" yWindow="606" count="8">
    <dataValidation type="list" allowBlank="1" showInputMessage="1" showErrorMessage="1" error="Method must be entered as a whole number. Methods 1, 2, or 3 only available" sqref="C24 C63" xr:uid="{00000000-0002-0000-0200-000000000000}">
      <formula1>"1, 2, 3"</formula1>
    </dataValidation>
    <dataValidation type="list" allowBlank="1" showInputMessage="1" error="Select from dropdown list" sqref="C39:C40" xr:uid="{00000000-0002-0000-0200-000001000000}">
      <formula1>IPCC_default_treatment_types</formula1>
    </dataValidation>
    <dataValidation type="list" showInputMessage="1" showErrorMessage="1" error="Select from dropdown list" sqref="C32" xr:uid="{00000000-0002-0000-0200-000002000000}">
      <formula1>VSwasl_conversion_factor1</formula1>
    </dataValidation>
    <dataValidation type="list" showInputMessage="1" showErrorMessage="1" error="Select from dropdown list" sqref="C31" xr:uid="{00000000-0002-0000-0200-000003000000}">
      <formula1>VSpsl_conversion_factor1</formula1>
    </dataValidation>
    <dataValidation type="whole" allowBlank="1" showInputMessage="1" showErrorMessage="1" errorTitle="NOT VALID" error="Enter year as a whole number between 2009 and 2014. For the reporting year after 2013-14, please refer to page D&amp;C plant 2015. " sqref="C23" xr:uid="{00000000-0002-0000-0200-000004000000}">
      <formula1>2009</formula1>
      <formula2>2014</formula2>
    </dataValidation>
    <dataValidation type="decimal" operator="greaterThanOrEqual" allowBlank="1" showInputMessage="1" showErrorMessage="1" error="Input must be a positive numerical value" sqref="C78 C36 C26 C28:C30 C33:C34 C76 C74 C67 C70:C72 C41:C43" xr:uid="{00000000-0002-0000-0200-000005000000}">
      <formula1>0</formula1>
    </dataValidation>
    <dataValidation allowBlank="1" showInputMessage="1" showErrorMessage="1" error="Input must be a positive numerical value" sqref="C37:C38" xr:uid="{00000000-0002-0000-0200-000006000000}"/>
    <dataValidation allowBlank="1" errorTitle="Automatic Calculation" error="Do not enter a value into this cell. If you are calculating Nin for a primary wastewater treatment plant then Nin is calculated from values entered for Ntrl, Ntro, Noutdisij." promptTitle="Automatic Calculation" prompt="Do not enter a value into this cell. If you are calculating Nin for a primary wastewater treatment plant then Nin is calculated from values entered for Ntrl, Ntro, Noutdisij." sqref="C65" xr:uid="{00000000-0002-0000-0200-000008000000}"/>
  </dataValidations>
  <hyperlinks>
    <hyperlink ref="A8" r:id="rId1" display="CLICK HERE for NGER (Measurement) Determination 2008" xr:uid="{00000000-0004-0000-0200-000000000000}"/>
    <hyperlink ref="A8:D8" r:id="rId2" display="CLICK HERE for NGER Determination as amended" xr:uid="{00000000-0004-0000-0200-000001000000}"/>
    <hyperlink ref="A56" r:id="rId3" display="CLICK HERE for NGER (Measurement) Determination 2008" xr:uid="{00000000-0004-0000-0200-000002000000}"/>
    <hyperlink ref="A56:D56" r:id="rId4" display="CLICK HERE for NGER Determination as amended" xr:uid="{00000000-0004-0000-0200-000003000000}"/>
  </hyperlinks>
  <pageMargins left="0.23622047244094491" right="0.23622047244094491" top="0.74803149606299213" bottom="0.74803149606299213" header="0.31496062992125984" footer="0.31496062992125984"/>
  <pageSetup paperSize="8" scale="77" fitToHeight="0" orientation="portrait" r:id="rId5"/>
  <headerFooter>
    <oddHeader>&amp;LNGER wastewater (domestic and commercial) calculator version 1.5 Sheet: 3&amp;R&amp;A</oddHeader>
    <oddFooter>&amp;L© Commonwealth of Australia (2014) Clean Energy Regulator.&amp;RISBN: 978-1-921299-79-7</oddFooter>
  </headerFooter>
  <ignoredErrors>
    <ignoredError sqref="D77" formula="1"/>
    <ignoredError sqref="B6 B12 B14" evalError="1"/>
  </ignoredErrors>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DM72"/>
  <sheetViews>
    <sheetView zoomScaleNormal="100" workbookViewId="0">
      <selection activeCell="E23" sqref="E23"/>
    </sheetView>
  </sheetViews>
  <sheetFormatPr defaultColWidth="9.1796875" defaultRowHeight="13" x14ac:dyDescent="0.3"/>
  <cols>
    <col min="1" max="1" width="53" style="2" customWidth="1"/>
    <col min="2" max="2" width="15.7265625" style="3" customWidth="1"/>
    <col min="3" max="3" width="24.7265625" style="3" customWidth="1"/>
    <col min="4" max="4" width="73.1796875" style="3" customWidth="1"/>
    <col min="5" max="5" width="13" style="2" customWidth="1"/>
    <col min="6" max="6" width="9.1796875" style="2" customWidth="1"/>
    <col min="7" max="18" width="9.1796875" style="65"/>
    <col min="19" max="19" width="9.1796875" style="2" customWidth="1"/>
    <col min="20" max="16384" width="9.1796875" style="2"/>
  </cols>
  <sheetData>
    <row r="1" spans="1:18" s="90" customFormat="1" ht="80.25" customHeight="1" x14ac:dyDescent="0.25">
      <c r="A1" s="152"/>
      <c r="B1" s="88"/>
      <c r="C1" s="88"/>
      <c r="D1" s="89"/>
    </row>
    <row r="2" spans="1:18" ht="409.6" customHeight="1" thickBot="1" x14ac:dyDescent="0.4">
      <c r="A2" s="788" t="s">
        <v>192</v>
      </c>
      <c r="B2" s="789"/>
      <c r="C2" s="789"/>
      <c r="D2" s="790"/>
      <c r="E2" s="93"/>
      <c r="F2" s="91"/>
      <c r="K2" s="114"/>
      <c r="L2" s="2"/>
      <c r="M2" s="2"/>
      <c r="N2" s="2"/>
      <c r="O2" s="2"/>
      <c r="P2" s="2"/>
      <c r="Q2" s="2"/>
      <c r="R2" s="2"/>
    </row>
    <row r="3" spans="1:18" ht="30.25" customHeight="1" x14ac:dyDescent="0.35">
      <c r="A3" s="48" t="s">
        <v>4</v>
      </c>
      <c r="B3" s="49"/>
      <c r="C3" s="50"/>
      <c r="D3" s="51"/>
      <c r="N3" s="66"/>
    </row>
    <row r="4" spans="1:18" ht="19.5" customHeight="1" x14ac:dyDescent="0.45">
      <c r="A4" s="40" t="s">
        <v>0</v>
      </c>
      <c r="B4" s="21" t="e">
        <f>B18</f>
        <v>#VALUE!</v>
      </c>
      <c r="C4" s="77" t="s">
        <v>21</v>
      </c>
      <c r="D4" s="41"/>
    </row>
    <row r="5" spans="1:18" ht="19.5" customHeight="1" x14ac:dyDescent="0.45">
      <c r="A5" s="9" t="s">
        <v>85</v>
      </c>
      <c r="B5" s="21" t="e">
        <f>B60</f>
        <v>#VALUE!</v>
      </c>
      <c r="C5" s="77" t="s">
        <v>22</v>
      </c>
      <c r="D5" s="41"/>
    </row>
    <row r="6" spans="1:18" ht="18.75" customHeight="1" thickBot="1" x14ac:dyDescent="0.5">
      <c r="A6" s="52"/>
      <c r="B6" s="53" t="e">
        <f>SUM(B4:B5)</f>
        <v>#VALUE!</v>
      </c>
      <c r="C6" s="68" t="s">
        <v>23</v>
      </c>
      <c r="D6" s="54"/>
      <c r="E6" s="4"/>
    </row>
    <row r="7" spans="1:18" ht="30.25" customHeight="1" x14ac:dyDescent="0.3">
      <c r="A7" s="30" t="s">
        <v>16</v>
      </c>
      <c r="B7" s="31"/>
      <c r="C7" s="31"/>
      <c r="D7" s="32"/>
    </row>
    <row r="8" spans="1:18" ht="19.5" customHeight="1" x14ac:dyDescent="0.35">
      <c r="A8" s="777" t="s">
        <v>9</v>
      </c>
      <c r="B8" s="778"/>
      <c r="C8" s="778"/>
      <c r="D8" s="779"/>
    </row>
    <row r="9" spans="1:18" ht="19.5" customHeight="1" x14ac:dyDescent="0.35">
      <c r="A9" s="145"/>
      <c r="B9" s="23"/>
      <c r="C9" s="23"/>
      <c r="D9" s="33"/>
    </row>
    <row r="10" spans="1:18" ht="18.75" customHeight="1" x14ac:dyDescent="0.45">
      <c r="A10" s="791" t="s">
        <v>8</v>
      </c>
      <c r="B10" s="792"/>
      <c r="C10" s="792"/>
      <c r="D10" s="793"/>
    </row>
    <row r="11" spans="1:18" ht="18.75" customHeight="1" x14ac:dyDescent="0.3">
      <c r="A11" s="794" t="s">
        <v>86</v>
      </c>
      <c r="B11" s="15" t="s">
        <v>1</v>
      </c>
      <c r="C11" s="16" t="s">
        <v>2</v>
      </c>
      <c r="D11" s="34" t="s">
        <v>3</v>
      </c>
    </row>
    <row r="12" spans="1:18" s="1" customFormat="1" ht="18.75" customHeight="1" x14ac:dyDescent="0.35">
      <c r="A12" s="795"/>
      <c r="B12" s="146" t="e">
        <f>(C12+D12)</f>
        <v>#VALUE!</v>
      </c>
      <c r="C12" s="147" t="e">
        <f>(D28-D35-D36)*D39*D44</f>
        <v>#VALUE!</v>
      </c>
      <c r="D12" s="148" t="e">
        <f>(D35-D37-D38)*D40*D45</f>
        <v>#VALUE!</v>
      </c>
      <c r="E12" s="12"/>
      <c r="F12" s="12"/>
      <c r="N12" s="14"/>
    </row>
    <row r="13" spans="1:18" s="1" customFormat="1" ht="18.75" customHeight="1" x14ac:dyDescent="0.35">
      <c r="A13" s="35"/>
      <c r="B13" s="26"/>
      <c r="C13" s="13"/>
      <c r="D13" s="36"/>
      <c r="E13" s="12"/>
      <c r="F13" s="12"/>
    </row>
    <row r="14" spans="1:18" ht="18.75" customHeight="1" x14ac:dyDescent="0.45">
      <c r="A14" s="9" t="s">
        <v>14</v>
      </c>
      <c r="B14" s="146" t="e">
        <f>IF(C24=1,IF(ISERROR(B16/B12),B12,IF(B16/B12&lt;=0.75,B12,B16*1/0.75)),B12)</f>
        <v>#VALUE!</v>
      </c>
      <c r="C14" s="63" t="s">
        <v>19</v>
      </c>
      <c r="D14" s="37"/>
    </row>
    <row r="15" spans="1:18" ht="18.75" customHeight="1" x14ac:dyDescent="0.35">
      <c r="A15" s="38"/>
      <c r="B15" s="7"/>
      <c r="C15" s="28"/>
      <c r="D15" s="39"/>
    </row>
    <row r="16" spans="1:18" s="1" customFormat="1" ht="18.75" customHeight="1" x14ac:dyDescent="0.45">
      <c r="A16" s="9" t="s">
        <v>18</v>
      </c>
      <c r="B16" s="17" t="e">
        <f>D46*(D41+D42+D43)</f>
        <v>#VALUE!</v>
      </c>
      <c r="C16" s="77" t="s">
        <v>24</v>
      </c>
      <c r="D16" s="36"/>
      <c r="E16" s="12"/>
      <c r="F16" s="12"/>
    </row>
    <row r="17" spans="1:117" s="1" customFormat="1" ht="18.75" customHeight="1" x14ac:dyDescent="0.35">
      <c r="A17" s="35"/>
      <c r="B17" s="26"/>
      <c r="C17" s="13"/>
      <c r="D17" s="36"/>
      <c r="E17" s="12"/>
      <c r="F17" s="20"/>
    </row>
    <row r="18" spans="1:117" ht="19.5" customHeight="1" x14ac:dyDescent="0.45">
      <c r="A18" s="40" t="s">
        <v>0</v>
      </c>
      <c r="B18" s="19" t="e">
        <f>B14-B16</f>
        <v>#VALUE!</v>
      </c>
      <c r="C18" s="77" t="s">
        <v>20</v>
      </c>
      <c r="D18" s="41"/>
      <c r="F18" s="20"/>
    </row>
    <row r="19" spans="1:117" ht="18.75" customHeight="1" x14ac:dyDescent="0.35">
      <c r="A19" s="40"/>
      <c r="B19" s="27"/>
      <c r="C19" s="25"/>
      <c r="D19" s="41"/>
      <c r="F19" s="20"/>
      <c r="DM19" s="6"/>
    </row>
    <row r="20" spans="1:117" ht="41.25" hidden="1" customHeight="1" x14ac:dyDescent="0.5">
      <c r="A20" s="796" t="s">
        <v>46</v>
      </c>
      <c r="B20" s="797"/>
      <c r="C20" s="797"/>
      <c r="D20" s="798"/>
      <c r="H20" s="115"/>
    </row>
    <row r="21" spans="1:117" ht="19.5" customHeight="1" x14ac:dyDescent="0.3">
      <c r="A21" s="784" t="str">
        <f ca="1">CONCATENATE("Follow instructions in column D to input ",par!D3," data into column C.")</f>
        <v>Follow instructions in column D to input D&amp;C plant 2 data into column C.</v>
      </c>
      <c r="B21" s="785"/>
      <c r="C21" s="785"/>
      <c r="D21" s="786"/>
    </row>
    <row r="22" spans="1:117" ht="42" customHeight="1" x14ac:dyDescent="0.55000000000000004">
      <c r="A22" s="802" t="str">
        <f>par!$D$40</f>
        <v>AFTER data has been entered in this sheet for the plant, use "EERS data entry" worksheet to report into EERS.</v>
      </c>
      <c r="B22" s="803"/>
      <c r="C22" s="803"/>
      <c r="D22" s="804"/>
    </row>
    <row r="23" spans="1:117" ht="42" customHeight="1" x14ac:dyDescent="0.3">
      <c r="A23" s="111" t="s">
        <v>80</v>
      </c>
      <c r="B23" s="116"/>
      <c r="C23" s="340"/>
      <c r="D23" s="97" t="str">
        <f>IF(C23="",par!$D$18,"")</f>
        <v>Please enter required information</v>
      </c>
    </row>
    <row r="24" spans="1:117" ht="46.5" x14ac:dyDescent="0.35">
      <c r="A24" s="95" t="s">
        <v>15</v>
      </c>
      <c r="B24" s="96"/>
      <c r="C24" s="341"/>
      <c r="D24" s="102" t="str">
        <f>IF(C24="",par!$D$18,"")</f>
        <v>Please enter required information</v>
      </c>
      <c r="G24" s="69"/>
      <c r="H24" s="69"/>
      <c r="I24" s="69"/>
      <c r="J24" s="69"/>
      <c r="K24" s="70"/>
      <c r="L24" s="70"/>
    </row>
    <row r="25" spans="1:117" s="64" customFormat="1" ht="37.5" customHeight="1" x14ac:dyDescent="0.55000000000000004">
      <c r="A25" s="805" t="s">
        <v>45</v>
      </c>
      <c r="B25" s="806"/>
      <c r="C25" s="806"/>
      <c r="D25" s="807"/>
      <c r="G25" s="72"/>
      <c r="H25" s="72"/>
      <c r="I25" s="72"/>
      <c r="J25" s="72"/>
      <c r="K25" s="73"/>
      <c r="L25" s="73"/>
      <c r="M25" s="71"/>
      <c r="N25" s="71"/>
      <c r="O25" s="71"/>
      <c r="P25" s="71"/>
      <c r="Q25" s="71"/>
      <c r="R25" s="71"/>
    </row>
    <row r="26" spans="1:117" ht="18.75" customHeight="1" x14ac:dyDescent="0.35">
      <c r="A26" s="780" t="str">
        <f>par!E100</f>
        <v>Number of persons served by operation of the plant (P)</v>
      </c>
      <c r="B26" s="781"/>
      <c r="C26" s="342"/>
      <c r="D26" s="59" t="str">
        <f>IF(C26="",par!$D$18,C26)</f>
        <v>Please enter required information</v>
      </c>
      <c r="E26" s="5"/>
      <c r="G26" s="69"/>
      <c r="H26" s="69"/>
      <c r="I26" s="69"/>
      <c r="J26" s="69"/>
      <c r="L26" s="70"/>
      <c r="N26" s="22"/>
    </row>
    <row r="27" spans="1:117" ht="18.75" customHeight="1" x14ac:dyDescent="0.35">
      <c r="A27" s="780" t="str">
        <f>IF(AND($C$24&lt;&gt;2,$C$24&lt;&gt;3),par!E101,"")</f>
        <v>Quantity in tonnes of COD per capita of wastewater using a default of 0.0585 tonnes per person (DCw)</v>
      </c>
      <c r="B27" s="781"/>
      <c r="C27" s="149"/>
      <c r="D27" s="112" t="str">
        <f>IF($C$24=1,0.0585,"")</f>
        <v/>
      </c>
      <c r="E27" s="5"/>
      <c r="G27" s="69"/>
      <c r="H27" s="69"/>
      <c r="I27" s="69"/>
      <c r="J27" s="69"/>
      <c r="L27" s="70"/>
    </row>
    <row r="28" spans="1:117" ht="18.75" customHeight="1" x14ac:dyDescent="0.35">
      <c r="A28" s="780" t="str">
        <f>par!E102</f>
        <v>Tonnes, chemical oxygen demand (COD) in wastewater entering the plant (CODw)</v>
      </c>
      <c r="B28" s="781"/>
      <c r="C28" s="343"/>
      <c r="D28" s="42" t="str">
        <f>IF($C$24=1,IF(C28&lt;&gt;"",par!D13,C26*D27),IF(C28&lt;&gt;"",C28,par!D18))</f>
        <v>Please enter required information</v>
      </c>
      <c r="E28" s="5"/>
      <c r="G28" s="69"/>
      <c r="H28" s="69"/>
      <c r="I28" s="69"/>
      <c r="J28" s="69"/>
      <c r="L28" s="70"/>
      <c r="N28" s="22"/>
    </row>
    <row r="29" spans="1:117" ht="18.75" customHeight="1" x14ac:dyDescent="0.35">
      <c r="A29" s="780" t="str">
        <f>IF($C$23&lt;2011,par!D103,par!E103)</f>
        <v>-</v>
      </c>
      <c r="B29" s="781"/>
      <c r="C29" s="344"/>
      <c r="D29" s="110" t="str">
        <f>IF(C23&lt;2011,IF(C29&lt;&gt;"",par!$D$17,""),IF($C$24=1,IF(C33&lt;&gt;"",IF(C29&lt;&gt;"",par!$D15,""),IF(C29="",par!D20,C29)),IF(C29&lt;&gt;"",par!D14,"")))</f>
        <v/>
      </c>
      <c r="G29" s="78"/>
      <c r="H29" s="79"/>
      <c r="J29" s="79"/>
      <c r="L29" s="80"/>
      <c r="N29" s="75"/>
    </row>
    <row r="30" spans="1:117" ht="18.75" customHeight="1" x14ac:dyDescent="0.35">
      <c r="A30" s="780" t="str">
        <f>IF($C$23&lt;2011,par!D104,par!E104)</f>
        <v>VSsl (tonnes volatile solids in sludge removed)</v>
      </c>
      <c r="B30" s="781"/>
      <c r="C30" s="344"/>
      <c r="D30" s="81" t="str">
        <f>IF($C$24=1,IF(C34&lt;&gt;"",IF(C30&lt;&gt;"",par!$D16,""),IF(C30="",par!D21,C30)),IF(C30&lt;&gt;"",par!D14,""))</f>
        <v/>
      </c>
      <c r="G30" s="79"/>
      <c r="H30" s="79"/>
      <c r="J30" s="79"/>
      <c r="L30" s="80"/>
      <c r="N30" s="75"/>
    </row>
    <row r="31" spans="1:117" ht="18.75" customHeight="1" x14ac:dyDescent="0.35">
      <c r="A31" s="780" t="str">
        <f>IF($C$23&lt;2011,par!D105,par!E105)</f>
        <v>-</v>
      </c>
      <c r="B31" s="781"/>
      <c r="C31" s="345"/>
      <c r="D31" s="110" t="str">
        <f>IF(C23&lt;2011,IF(C31&lt;&gt;"",par!$D$17,""),IF($C$24=1,IF(C33&lt;&gt;"",IF(C31&lt;&gt;"",par!$D15,""),IF(C31="",par!D20,C31)),IF(C31&lt;&gt;"",par!D14,"")))</f>
        <v/>
      </c>
      <c r="G31" s="79"/>
      <c r="H31" s="79"/>
      <c r="J31" s="79"/>
      <c r="L31" s="80"/>
      <c r="N31" s="75"/>
    </row>
    <row r="32" spans="1:117" ht="18.75" customHeight="1" x14ac:dyDescent="0.35">
      <c r="A32" s="780" t="str">
        <f>IF($C$23&lt;2011,par!D106,par!E106)</f>
        <v>Conversion factor (VSsl ===&gt; CODsl) (default = 1.48)</v>
      </c>
      <c r="B32" s="781"/>
      <c r="C32" s="346"/>
      <c r="D32" s="81" t="str">
        <f>IF($C$24=1,IF(C34&lt;&gt;"",IF(C32&lt;&gt;"",par!$D16,""),IF(C32="",par!D21,C32)),IF(C32&lt;&gt;"",par!D14,""))</f>
        <v/>
      </c>
      <c r="F32" s="6"/>
      <c r="G32" s="79"/>
      <c r="H32" s="79"/>
      <c r="J32" s="79"/>
      <c r="L32" s="80"/>
      <c r="N32" s="75"/>
    </row>
    <row r="33" spans="1:14" ht="18.75" customHeight="1" x14ac:dyDescent="0.35">
      <c r="A33" s="780" t="str">
        <f>IF($C$23&lt;2011,par!D107,par!E107)</f>
        <v>-</v>
      </c>
      <c r="B33" s="781"/>
      <c r="C33" s="345"/>
      <c r="D33" s="81" t="str">
        <f>IF(C23&lt;2011,IF(C33&lt;&gt;"",par!$D$17,""),IF($C$24=1,IF(C33&lt;&gt;"",C33,IF(AND(OR(C29="",C31=""),C33=""),par!$D$24,C29*C31)),IF(C33="",par!$D$18,C33)))</f>
        <v/>
      </c>
      <c r="E33" s="6"/>
      <c r="G33" s="79"/>
      <c r="H33" s="79"/>
      <c r="J33" s="79"/>
      <c r="L33" s="80"/>
      <c r="N33" s="75"/>
    </row>
    <row r="34" spans="1:14" ht="18.75" customHeight="1" x14ac:dyDescent="0.35">
      <c r="A34" s="780" t="str">
        <f>IF($C$23&lt;2011,par!D108,par!E108)</f>
        <v>CODsl (tonnes COD sludge removed)</v>
      </c>
      <c r="B34" s="781"/>
      <c r="C34" s="345"/>
      <c r="D34" s="81" t="str">
        <f>IF($C$24=1,IF(C34&lt;&gt;"",C34,IF(AND(OR(C30="",C32=""),C34=""),par!$D25,C30*C32)),IF(C34="",par!$D$18,C34))</f>
        <v>Please enter required information</v>
      </c>
      <c r="G34" s="79"/>
      <c r="H34" s="79"/>
      <c r="J34" s="79"/>
      <c r="L34" s="80"/>
      <c r="N34" s="75"/>
    </row>
    <row r="35" spans="1:14" ht="18.75" customHeight="1" x14ac:dyDescent="0.35">
      <c r="A35" s="780" t="str">
        <f>IF($C$23&lt;2011,par!D109,par!E109)</f>
        <v>-</v>
      </c>
      <c r="B35" s="781"/>
      <c r="C35" s="149"/>
      <c r="D35" s="81">
        <f>SUM(D33:D34)</f>
        <v>0</v>
      </c>
      <c r="G35" s="69"/>
      <c r="H35" s="69"/>
      <c r="J35" s="69"/>
      <c r="L35" s="70"/>
      <c r="N35" s="75"/>
    </row>
    <row r="36" spans="1:14" ht="18.75" customHeight="1" x14ac:dyDescent="0.35">
      <c r="A36" s="780" t="str">
        <f>par!E110</f>
        <v>Tonnes, quantity of COD in effluent leaving the plant (CODeff)</v>
      </c>
      <c r="B36" s="781"/>
      <c r="C36" s="347"/>
      <c r="D36" s="59" t="str">
        <f>IF(C36="",par!$D$18,C36)</f>
        <v>Please enter required information</v>
      </c>
      <c r="G36" s="69"/>
      <c r="H36" s="69"/>
      <c r="J36" s="69"/>
      <c r="L36" s="70"/>
      <c r="N36" s="22"/>
    </row>
    <row r="37" spans="1:14" ht="18.75" customHeight="1" x14ac:dyDescent="0.35">
      <c r="A37" s="780" t="str">
        <f>par!E111</f>
        <v>Tonnes, quantity of COD in sludge transferred out of the plant and removed to landfill (CODtrl)</v>
      </c>
      <c r="B37" s="787"/>
      <c r="C37" s="347"/>
      <c r="D37" s="59" t="str">
        <f>IF(C37="",par!$D$18,C37)</f>
        <v>Please enter required information</v>
      </c>
      <c r="G37" s="69"/>
      <c r="H37" s="75"/>
      <c r="J37" s="69"/>
      <c r="L37" s="70"/>
      <c r="N37" s="22"/>
    </row>
    <row r="38" spans="1:14" ht="18.75" customHeight="1" x14ac:dyDescent="0.35">
      <c r="A38" s="780" t="str">
        <f>par!E112</f>
        <v>Tonnes, quantity of COD in sludge transferred out of the plant and removed to a site other than landfill (CODtro)</v>
      </c>
      <c r="B38" s="787"/>
      <c r="C38" s="347"/>
      <c r="D38" s="59" t="str">
        <f>IF(C38="",par!$D$18,C38)</f>
        <v>Please enter required information</v>
      </c>
      <c r="E38" s="13"/>
      <c r="G38" s="69"/>
      <c r="H38" s="69"/>
      <c r="J38" s="69"/>
      <c r="L38" s="70"/>
      <c r="N38" s="22"/>
    </row>
    <row r="39" spans="1:14" s="8" customFormat="1" ht="18.75" customHeight="1" x14ac:dyDescent="0.35">
      <c r="A39" s="780" t="str">
        <f>par!E113</f>
        <v>Methane correction factor for wastewater treated at the plant (MCFww)</v>
      </c>
      <c r="B39" s="787"/>
      <c r="C39" s="347"/>
      <c r="D39" s="43" t="str">
        <f>IF(C39="",par!$D$19,IF(ISNUMBER(C39),C39,VLOOKUP(C39,par!$D$88:$E$92,2,FALSE)))</f>
        <v>Select from drop-down list or enter another numerical value</v>
      </c>
      <c r="E39" s="5"/>
      <c r="G39" s="10"/>
      <c r="H39" s="10"/>
      <c r="J39" s="10"/>
      <c r="K39" s="65"/>
      <c r="N39" s="22"/>
    </row>
    <row r="40" spans="1:14" ht="18.75" customHeight="1" x14ac:dyDescent="0.35">
      <c r="A40" s="780" t="str">
        <f>par!E114</f>
        <v>Methane correction factor for sludge treated at the plant (MCFsl)</v>
      </c>
      <c r="B40" s="787"/>
      <c r="C40" s="347"/>
      <c r="D40" s="43" t="str">
        <f>IF(C40="",par!$D$19,IF(ISNUMBER(C40),C40,VLOOKUP(C40,par!$D$88:$E$92,2,FALSE)))</f>
        <v>Select from drop-down list or enter another numerical value</v>
      </c>
      <c r="G40" s="74"/>
      <c r="H40" s="74"/>
      <c r="J40" s="74"/>
      <c r="N40" s="22"/>
    </row>
    <row r="41" spans="1:14" ht="18.75" customHeight="1" x14ac:dyDescent="0.35">
      <c r="A41" s="780" t="str">
        <f>par!E115</f>
        <v>Quantity of methane, in cubic metres, in sludge biogas captured for combustion by the plant (Qcap)</v>
      </c>
      <c r="B41" s="787"/>
      <c r="C41" s="347"/>
      <c r="D41" s="59" t="str">
        <f>IF(C41="",par!$D$18,C41)</f>
        <v>Please enter required information</v>
      </c>
      <c r="E41" s="10"/>
      <c r="G41" s="74"/>
      <c r="H41" s="74"/>
      <c r="J41" s="74"/>
      <c r="N41" s="22"/>
    </row>
    <row r="42" spans="1:14" ht="18.75" customHeight="1" x14ac:dyDescent="0.35">
      <c r="A42" s="780" t="str">
        <f>par!E116</f>
        <v>Quantity of methane, in cubic metres, in sludge biogas flared during the year by the plant (Qflared)</v>
      </c>
      <c r="B42" s="787"/>
      <c r="C42" s="347"/>
      <c r="D42" s="59" t="str">
        <f>IF(C42="",par!$D$18,C42)</f>
        <v>Please enter required information</v>
      </c>
      <c r="G42" s="74"/>
      <c r="H42" s="74"/>
      <c r="I42" s="74"/>
      <c r="J42" s="74"/>
      <c r="N42" s="22"/>
    </row>
    <row r="43" spans="1:14" ht="18.75" customHeight="1" x14ac:dyDescent="0.35">
      <c r="A43" s="780" t="str">
        <f>par!E117</f>
        <v>Quantity of methane, in cubic metres, in sludge biogas transferred out of the plant (Qtr)</v>
      </c>
      <c r="B43" s="787"/>
      <c r="C43" s="347"/>
      <c r="D43" s="59" t="str">
        <f>IF(C43="",par!$D$18,C43)</f>
        <v>Please enter required information</v>
      </c>
      <c r="G43" s="74"/>
      <c r="H43" s="74"/>
      <c r="I43" s="74"/>
      <c r="J43" s="74"/>
      <c r="N43" s="22"/>
    </row>
    <row r="44" spans="1:14" ht="18.75" customHeight="1" x14ac:dyDescent="0.35">
      <c r="A44" s="780" t="str">
        <f>par!E118</f>
        <v>Default methane emission factor for wastewater with a value of 6.3 CO2-e tonnes per tonne COD (Efwij)</v>
      </c>
      <c r="B44" s="787"/>
      <c r="C44" s="150"/>
      <c r="D44" s="59">
        <v>5.3</v>
      </c>
      <c r="E44" s="5"/>
      <c r="G44" s="74"/>
      <c r="H44" s="74"/>
      <c r="I44" s="74"/>
      <c r="J44" s="74"/>
      <c r="N44" s="75"/>
    </row>
    <row r="45" spans="1:14" ht="18.75" customHeight="1" x14ac:dyDescent="0.35">
      <c r="A45" s="780" t="str">
        <f>par!E119</f>
        <v>Default methane emission factor for sludge with a value of 6.3 CO2-e tonnes per tonne COD (sludge) (EFslij)</v>
      </c>
      <c r="B45" s="787"/>
      <c r="C45" s="150"/>
      <c r="D45" s="59">
        <v>5.3</v>
      </c>
      <c r="G45" s="74"/>
      <c r="H45" s="74"/>
      <c r="I45" s="74"/>
      <c r="J45" s="74"/>
      <c r="N45" s="75"/>
    </row>
    <row r="46" spans="1:14" ht="18.75" customHeight="1" x14ac:dyDescent="0.35">
      <c r="A46" s="780" t="str">
        <f>par!E120</f>
        <v>Conversion of methane to t CO2-e using 6.784 x 10-4 x 25</v>
      </c>
      <c r="B46" s="787"/>
      <c r="C46" s="150"/>
      <c r="D46" s="113">
        <f>6.784*10^-4*21</f>
        <v>1.4246399999999999E-2</v>
      </c>
      <c r="G46" s="74"/>
      <c r="H46" s="74"/>
      <c r="I46" s="74"/>
      <c r="J46" s="74"/>
    </row>
    <row r="47" spans="1:14" ht="15.5" x14ac:dyDescent="0.35">
      <c r="A47" s="44"/>
      <c r="B47" s="11"/>
      <c r="C47" s="29"/>
      <c r="D47" s="39"/>
      <c r="G47" s="74"/>
      <c r="H47" s="74"/>
      <c r="I47" s="74"/>
      <c r="J47" s="74"/>
    </row>
    <row r="48" spans="1:14" ht="17.5" x14ac:dyDescent="0.45">
      <c r="A48" s="117" t="s">
        <v>88</v>
      </c>
      <c r="B48" s="7"/>
      <c r="C48" s="7"/>
      <c r="D48" s="45"/>
      <c r="G48" s="74"/>
      <c r="H48" s="74"/>
      <c r="I48" s="74"/>
      <c r="J48" s="74"/>
    </row>
    <row r="49" spans="1:14" ht="15.5" x14ac:dyDescent="0.35">
      <c r="A49" s="98" t="str">
        <f>par!$D82</f>
        <v>managed aerobic treatment: 0</v>
      </c>
      <c r="B49" s="118"/>
      <c r="C49" s="118"/>
      <c r="D49" s="46"/>
      <c r="E49" s="10"/>
      <c r="G49" s="74"/>
      <c r="H49" s="74"/>
      <c r="I49" s="74"/>
      <c r="J49" s="74"/>
    </row>
    <row r="50" spans="1:14" ht="15.5" x14ac:dyDescent="0.35">
      <c r="A50" s="98" t="str">
        <f>par!$D83</f>
        <v>unmanaged aerobic treatment: 0.3</v>
      </c>
      <c r="B50" s="118"/>
      <c r="C50" s="118"/>
      <c r="D50" s="47"/>
      <c r="G50" s="74"/>
      <c r="H50" s="74"/>
      <c r="I50" s="74"/>
      <c r="J50" s="74"/>
    </row>
    <row r="51" spans="1:14" ht="15.5" x14ac:dyDescent="0.35">
      <c r="A51" s="98" t="str">
        <f>par!$D84</f>
        <v>anaerobic digester/reactor: 0.8</v>
      </c>
      <c r="B51" s="118"/>
      <c r="C51" s="118"/>
      <c r="D51" s="47"/>
      <c r="G51" s="74"/>
      <c r="H51" s="74"/>
      <c r="I51" s="74"/>
      <c r="J51" s="74"/>
    </row>
    <row r="52" spans="1:14" ht="15.5" x14ac:dyDescent="0.35">
      <c r="A52" s="98" t="str">
        <f>par!$D85</f>
        <v>shallow anaerobic lagoon (&lt;2 metres): 0.2</v>
      </c>
      <c r="B52" s="118"/>
      <c r="C52" s="118"/>
      <c r="D52" s="47"/>
      <c r="G52" s="74"/>
      <c r="H52" s="74"/>
      <c r="I52" s="74"/>
      <c r="J52" s="74"/>
    </row>
    <row r="53" spans="1:14" ht="15.5" x14ac:dyDescent="0.35">
      <c r="A53" s="98" t="str">
        <f>par!$D86</f>
        <v>deep anaerobic lagoon (&gt;2 metres): 0.8</v>
      </c>
      <c r="B53" s="118"/>
      <c r="C53" s="118"/>
      <c r="D53" s="47"/>
      <c r="G53" s="74"/>
      <c r="H53" s="74"/>
      <c r="I53" s="74"/>
      <c r="J53" s="74"/>
    </row>
    <row r="54" spans="1:14" ht="16" thickBot="1" x14ac:dyDescent="0.4">
      <c r="A54" s="799"/>
      <c r="B54" s="800"/>
      <c r="C54" s="800"/>
      <c r="D54" s="801"/>
      <c r="G54" s="74"/>
      <c r="H54" s="74"/>
      <c r="I54" s="74"/>
      <c r="J54" s="74"/>
    </row>
    <row r="55" spans="1:14" ht="21" x14ac:dyDescent="0.5">
      <c r="A55" s="55" t="s">
        <v>17</v>
      </c>
      <c r="B55" s="49"/>
      <c r="C55" s="49"/>
      <c r="D55" s="56"/>
      <c r="G55" s="74"/>
      <c r="H55" s="74"/>
      <c r="I55" s="74"/>
      <c r="J55" s="74"/>
    </row>
    <row r="56" spans="1:14" ht="18.75" customHeight="1" x14ac:dyDescent="0.35">
      <c r="A56" s="777" t="s">
        <v>9</v>
      </c>
      <c r="B56" s="778"/>
      <c r="C56" s="778"/>
      <c r="D56" s="779"/>
      <c r="G56" s="74"/>
      <c r="H56" s="74"/>
      <c r="I56" s="74"/>
      <c r="J56" s="74"/>
    </row>
    <row r="57" spans="1:14" ht="18.75" customHeight="1" x14ac:dyDescent="0.35">
      <c r="A57" s="145"/>
      <c r="B57" s="23"/>
      <c r="C57" s="23"/>
      <c r="D57" s="33"/>
      <c r="G57" s="74"/>
      <c r="H57" s="74"/>
      <c r="I57" s="74"/>
      <c r="J57" s="74"/>
    </row>
    <row r="58" spans="1:14" ht="17.5" x14ac:dyDescent="0.45">
      <c r="A58" s="774" t="s">
        <v>5</v>
      </c>
      <c r="B58" s="775"/>
      <c r="C58" s="775"/>
      <c r="D58" s="776"/>
      <c r="G58" s="74"/>
      <c r="H58" s="74"/>
      <c r="I58" s="74"/>
      <c r="J58" s="74"/>
    </row>
    <row r="59" spans="1:14" ht="15.5" x14ac:dyDescent="0.35">
      <c r="A59" s="782" t="s">
        <v>85</v>
      </c>
      <c r="B59" s="24" t="s">
        <v>1</v>
      </c>
      <c r="C59" s="24" t="s">
        <v>6</v>
      </c>
      <c r="D59" s="57" t="s">
        <v>7</v>
      </c>
      <c r="G59" s="74"/>
      <c r="H59" s="74"/>
      <c r="I59" s="74"/>
      <c r="J59" s="74"/>
    </row>
    <row r="60" spans="1:14" ht="15.5" x14ac:dyDescent="0.35">
      <c r="A60" s="783"/>
      <c r="B60" s="19" t="e">
        <f>C60+D60</f>
        <v>#VALUE!</v>
      </c>
      <c r="C60" s="18" t="e">
        <f>(D65-C66-C67-C68)*C69</f>
        <v>#VALUE!</v>
      </c>
      <c r="D60" s="58">
        <f>IF(ISERROR(C68*C70),"",C68*C70)</f>
        <v>0</v>
      </c>
      <c r="G60" s="74"/>
      <c r="H60" s="74"/>
      <c r="I60" s="74"/>
      <c r="J60" s="74"/>
    </row>
    <row r="61" spans="1:14" ht="15.5" x14ac:dyDescent="0.35">
      <c r="A61" s="60"/>
      <c r="B61" s="27"/>
      <c r="C61" s="61"/>
      <c r="D61" s="62"/>
      <c r="G61" s="74"/>
      <c r="H61" s="74"/>
      <c r="I61" s="74"/>
      <c r="J61" s="74"/>
    </row>
    <row r="62" spans="1:14" ht="19.5" customHeight="1" x14ac:dyDescent="0.35">
      <c r="A62" s="784" t="str">
        <f ca="1">CONCATENATE("Follow instructions in column D to input ",par!D3," data into column C.")</f>
        <v>Follow instructions in column D to input D&amp;C plant 2 data into column C.</v>
      </c>
      <c r="B62" s="785"/>
      <c r="C62" s="785"/>
      <c r="D62" s="786"/>
      <c r="G62" s="74"/>
      <c r="H62" s="74"/>
      <c r="I62" s="74"/>
      <c r="J62" s="74"/>
    </row>
    <row r="63" spans="1:14" ht="46.5" x14ac:dyDescent="0.35">
      <c r="A63" s="334" t="s">
        <v>15</v>
      </c>
      <c r="B63" s="76"/>
      <c r="C63" s="348"/>
      <c r="D63" s="102" t="str">
        <f>IF(C63="",par!$D$18,"")</f>
        <v>Please enter required information</v>
      </c>
      <c r="G63" s="74"/>
      <c r="H63" s="74"/>
      <c r="I63" s="74"/>
      <c r="J63" s="74"/>
    </row>
    <row r="64" spans="1:14" ht="18.75" customHeight="1" x14ac:dyDescent="0.35">
      <c r="A64" s="107" t="str">
        <f>par!E125</f>
        <v>Population serviced by the plant during the year (P)</v>
      </c>
      <c r="B64" s="106"/>
      <c r="C64" s="343"/>
      <c r="D64" s="59" t="str">
        <f>IF(C64="",par!$D$18,C64)</f>
        <v>Please enter required information</v>
      </c>
      <c r="G64" s="74"/>
      <c r="H64" s="74"/>
      <c r="I64" s="74"/>
      <c r="J64" s="74"/>
      <c r="N64" s="67"/>
    </row>
    <row r="65" spans="1:14" ht="18.75" customHeight="1" x14ac:dyDescent="0.35">
      <c r="A65" s="107" t="str">
        <f>par!E128</f>
        <v>Quantity of nitrogen entering the plant in tonnes (Nin) (Method 1)</v>
      </c>
      <c r="B65" s="106"/>
      <c r="C65" s="343"/>
      <c r="D65" s="42" t="str">
        <f>IF($C$63=1,IF(C65&lt;&gt;"",par!D13,C71*C72*C64),IF(C65&lt;&gt;"",C65,par!D18))</f>
        <v>Please enter required information</v>
      </c>
      <c r="G65" s="74"/>
      <c r="H65" s="74"/>
      <c r="I65" s="74"/>
      <c r="J65" s="74"/>
      <c r="N65" s="67"/>
    </row>
    <row r="66" spans="1:14" ht="18.75" customHeight="1" x14ac:dyDescent="0.35">
      <c r="A66" s="107" t="str">
        <f>par!E129</f>
        <v>Tonnes of nitrogen in sludge transferred out of the plant and removed to landfill (Ntrl)</v>
      </c>
      <c r="B66" s="106"/>
      <c r="C66" s="343"/>
      <c r="D66" s="59" t="str">
        <f>IF(C66="",par!$D$18,C66)</f>
        <v>Please enter required information</v>
      </c>
      <c r="G66" s="74"/>
      <c r="H66" s="74"/>
      <c r="I66" s="74"/>
      <c r="J66" s="74"/>
      <c r="N66" s="67"/>
    </row>
    <row r="67" spans="1:14" ht="18.75" customHeight="1" x14ac:dyDescent="0.35">
      <c r="A67" s="107" t="str">
        <f>par!E130</f>
        <v>Tonnes of nitrogen in sludge transferred out of the plant and removed to a site other than landfill (Ntro)</v>
      </c>
      <c r="B67" s="106"/>
      <c r="C67" s="343"/>
      <c r="D67" s="59" t="str">
        <f>IF(C67="",par!$D$18,C67)</f>
        <v>Please enter required information</v>
      </c>
      <c r="G67" s="74"/>
      <c r="H67" s="74"/>
      <c r="I67" s="74"/>
      <c r="J67" s="74"/>
      <c r="N67" s="67"/>
    </row>
    <row r="68" spans="1:14" ht="18.75" customHeight="1" x14ac:dyDescent="0.35">
      <c r="A68" s="107" t="str">
        <f>par!E132</f>
        <v>Tonnes nitrogen in effluent (Nout)</v>
      </c>
      <c r="B68" s="106"/>
      <c r="C68" s="343"/>
      <c r="D68" s="59" t="str">
        <f>IF(C68="",par!$D$18,C68)</f>
        <v>Please enter required information</v>
      </c>
      <c r="G68" s="74"/>
      <c r="H68" s="74"/>
      <c r="I68" s="74"/>
      <c r="J68" s="74"/>
      <c r="N68" s="67"/>
    </row>
    <row r="69" spans="1:14" ht="18.75" customHeight="1" x14ac:dyDescent="0.35">
      <c r="A69" s="107" t="str">
        <f>par!E131</f>
        <v>Emission factor for wastewater treatment (Efsecij)</v>
      </c>
      <c r="B69" s="106"/>
      <c r="C69" s="343"/>
      <c r="D69" s="59" t="str">
        <f>IF(C69="",par!$D$19,C69)</f>
        <v>Select from drop-down list or enter another numerical value</v>
      </c>
      <c r="G69" s="74"/>
      <c r="H69" s="74"/>
      <c r="I69" s="74"/>
      <c r="J69" s="74"/>
      <c r="N69" s="67"/>
    </row>
    <row r="70" spans="1:14" ht="18.75" customHeight="1" x14ac:dyDescent="0.35">
      <c r="A70" s="107" t="e">
        <f>par!#REF!</f>
        <v>#REF!</v>
      </c>
      <c r="B70" s="106"/>
      <c r="C70" s="343"/>
      <c r="D70" s="59" t="str">
        <f>IF(C70="",par!$D$19,C70)</f>
        <v>Select from drop-down list or enter another numerical value</v>
      </c>
      <c r="G70" s="74"/>
      <c r="H70" s="74"/>
      <c r="I70" s="74"/>
      <c r="J70" s="74"/>
      <c r="N70" s="67"/>
    </row>
    <row r="71" spans="1:14" ht="18.75" customHeight="1" x14ac:dyDescent="0.35">
      <c r="A71" s="107" t="str">
        <f>par!E126</f>
        <v>Annual per capita protein intake of the population being served by the plant in tonnes (Protein)</v>
      </c>
      <c r="B71" s="106"/>
      <c r="C71" s="349"/>
      <c r="D71" s="103" t="str">
        <f>IF($C$63=1,IF(C71="",par!$D$19,C71),IF(C71&lt;&gt;"",par!D14,""))</f>
        <v/>
      </c>
      <c r="G71" s="74"/>
      <c r="H71" s="74"/>
      <c r="I71" s="74"/>
      <c r="J71" s="74"/>
      <c r="N71" s="67"/>
    </row>
    <row r="72" spans="1:14" ht="18.75" customHeight="1" thickBot="1" x14ac:dyDescent="0.4">
      <c r="A72" s="108" t="str">
        <f>par!E127</f>
        <v>Fraction of nitrogen in protein(FracPr)</v>
      </c>
      <c r="B72" s="109"/>
      <c r="C72" s="350"/>
      <c r="D72" s="104" t="str">
        <f>IF($C$63=1,IF(C72="",par!$D$19,C72),IF(C72&lt;&gt;"",par!D14,""))</f>
        <v/>
      </c>
      <c r="G72" s="74"/>
      <c r="H72" s="74"/>
      <c r="I72" s="74"/>
      <c r="J72" s="74"/>
      <c r="N72" s="67"/>
    </row>
  </sheetData>
  <sheetProtection algorithmName="SHA-256" hashValue="wRlL4MZ7Py/L0gd/sE75Fixyz1W4tNONSMcBzZDyFlc=" saltValue="gPsCe/Cl9I0OQh1BzeQfXw==" spinCount="100000" sheet="1" formatCells="0" formatColumns="0" formatRows="0"/>
  <mergeCells count="34">
    <mergeCell ref="A21:D21"/>
    <mergeCell ref="A22:D22"/>
    <mergeCell ref="A25:D25"/>
    <mergeCell ref="A26:B26"/>
    <mergeCell ref="A28:B28"/>
    <mergeCell ref="A27:B27"/>
    <mergeCell ref="A29:B29"/>
    <mergeCell ref="A30:B30"/>
    <mergeCell ref="A31:B31"/>
    <mergeCell ref="A46:B46"/>
    <mergeCell ref="A54:D54"/>
    <mergeCell ref="A37:B37"/>
    <mergeCell ref="A38:B38"/>
    <mergeCell ref="A39:B39"/>
    <mergeCell ref="A40:B40"/>
    <mergeCell ref="A32:B32"/>
    <mergeCell ref="A41:B41"/>
    <mergeCell ref="A33:B33"/>
    <mergeCell ref="A34:B34"/>
    <mergeCell ref="A35:B35"/>
    <mergeCell ref="A2:D2"/>
    <mergeCell ref="A8:D8"/>
    <mergeCell ref="A10:D10"/>
    <mergeCell ref="A11:A12"/>
    <mergeCell ref="A20:D20"/>
    <mergeCell ref="A58:D58"/>
    <mergeCell ref="A56:D56"/>
    <mergeCell ref="A36:B36"/>
    <mergeCell ref="A59:A60"/>
    <mergeCell ref="A62:D62"/>
    <mergeCell ref="A42:B42"/>
    <mergeCell ref="A43:B43"/>
    <mergeCell ref="A44:B44"/>
    <mergeCell ref="A45:B45"/>
  </mergeCells>
  <dataValidations count="8">
    <dataValidation type="list" allowBlank="1" showInputMessage="1" sqref="C39:C40" xr:uid="{00000000-0002-0000-0300-000000000000}">
      <formula1>IPCC_default_treatment_types</formula1>
    </dataValidation>
    <dataValidation type="list" allowBlank="1" showInputMessage="1" showErrorMessage="1" sqref="C24 C63" xr:uid="{00000000-0002-0000-0300-000001000000}">
      <formula1>"1, 2, 3"</formula1>
    </dataValidation>
    <dataValidation type="list" allowBlank="1" showInputMessage="1" sqref="C69" xr:uid="{00000000-0002-0000-0300-000002000000}">
      <formula1>EFsecij</formula1>
    </dataValidation>
    <dataValidation type="list" allowBlank="1" showInputMessage="1" sqref="C70" xr:uid="{00000000-0002-0000-0300-000003000000}">
      <formula1>EFdisij</formula1>
    </dataValidation>
    <dataValidation type="list" showInputMessage="1" sqref="C31" xr:uid="{00000000-0002-0000-0300-000004000000}">
      <formula1>VSpsl_conversion_factor1</formula1>
    </dataValidation>
    <dataValidation type="list" showInputMessage="1" sqref="C32" xr:uid="{00000000-0002-0000-0300-000005000000}">
      <formula1>VSwasl_conversion_factor1</formula1>
    </dataValidation>
    <dataValidation type="list" allowBlank="1" showInputMessage="1" sqref="C72" xr:uid="{00000000-0002-0000-0300-000006000000}">
      <formula1>FracPr1</formula1>
    </dataValidation>
    <dataValidation type="list" allowBlank="1" showInputMessage="1" sqref="C71" xr:uid="{00000000-0002-0000-0300-000007000000}">
      <formula1>Protein1</formula1>
    </dataValidation>
  </dataValidations>
  <hyperlinks>
    <hyperlink ref="A56" r:id="rId1" display="CLICK HERE for NGER (Measurement) Determination 2008" xr:uid="{00000000-0004-0000-0300-000000000000}"/>
    <hyperlink ref="A56:D56" r:id="rId2" display="CLICK HERE for NGER (Measurement) Determination 2008 as amended" xr:uid="{00000000-0004-0000-0300-000001000000}"/>
    <hyperlink ref="A8" r:id="rId3" display="CLICK HERE for NGER (Measurement) Determination 2008" xr:uid="{00000000-0004-0000-0300-000002000000}"/>
    <hyperlink ref="A7:D7" r:id="rId4" display="CLICK HERE for NGER (Measurement) Determination 2008 as amended" xr:uid="{00000000-0004-0000-0300-000003000000}"/>
    <hyperlink ref="A8:D8" r:id="rId5" display="CLICK HERE for NGER (Measurement) Determination 2008 as amended" xr:uid="{00000000-0004-0000-0300-000004000000}"/>
  </hyperlinks>
  <pageMargins left="0.70866141732283472" right="0.70866141732283472" top="0.74803149606299213" bottom="0.74803149606299213" header="0.31496062992125984" footer="0.31496062992125984"/>
  <pageSetup paperSize="9" scale="53" fitToHeight="0" orientation="portrait" r:id="rId6"/>
  <headerFooter>
    <oddHeader>&amp;LNGER wastewater (domestic and commercial) calculator version 1.1&amp;R&amp;A</oddHeader>
    <oddFooter>&amp;L© Commonwealth of Australia (2013) Clean Energy Regulator.&amp;RISBN: 978-1-921299-79-7</oddFooter>
  </headerFooter>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DM72"/>
  <sheetViews>
    <sheetView topLeftCell="A22" zoomScaleNormal="100" workbookViewId="0">
      <selection activeCell="F2" sqref="F2"/>
    </sheetView>
  </sheetViews>
  <sheetFormatPr defaultColWidth="9.1796875" defaultRowHeight="13" x14ac:dyDescent="0.3"/>
  <cols>
    <col min="1" max="1" width="53" style="141" customWidth="1"/>
    <col min="2" max="2" width="15.7265625" style="130" customWidth="1"/>
    <col min="3" max="3" width="24.7265625" style="130" customWidth="1"/>
    <col min="4" max="4" width="73.1796875" style="130" customWidth="1"/>
    <col min="5" max="5" width="13" style="8" customWidth="1"/>
    <col min="6" max="6" width="9.1796875" style="8" customWidth="1"/>
    <col min="7" max="18" width="9.1796875" style="124"/>
    <col min="19" max="19" width="9.1796875" style="8" customWidth="1"/>
    <col min="20" max="16384" width="9.1796875" style="8"/>
  </cols>
  <sheetData>
    <row r="1" spans="1:18" s="120" customFormat="1" ht="80.25" customHeight="1" x14ac:dyDescent="0.25">
      <c r="A1" s="119"/>
      <c r="D1" s="121"/>
    </row>
    <row r="2" spans="1:18" ht="409.6" customHeight="1" thickBot="1" x14ac:dyDescent="0.4">
      <c r="A2" s="814" t="s">
        <v>192</v>
      </c>
      <c r="B2" s="789"/>
      <c r="C2" s="789"/>
      <c r="D2" s="790"/>
      <c r="E2" s="122"/>
      <c r="F2" s="123"/>
      <c r="K2" s="22"/>
      <c r="L2" s="8"/>
      <c r="M2" s="8"/>
      <c r="N2" s="8"/>
      <c r="O2" s="8"/>
      <c r="P2" s="8"/>
      <c r="Q2" s="8"/>
      <c r="R2" s="8"/>
    </row>
    <row r="3" spans="1:18" s="2" customFormat="1" ht="30.25" customHeight="1" x14ac:dyDescent="0.35">
      <c r="A3" s="48" t="s">
        <v>4</v>
      </c>
      <c r="B3" s="49"/>
      <c r="C3" s="50"/>
      <c r="D3" s="51"/>
      <c r="G3" s="65"/>
      <c r="H3" s="65"/>
      <c r="I3" s="65"/>
      <c r="J3" s="65"/>
      <c r="K3" s="65"/>
      <c r="L3" s="65"/>
      <c r="M3" s="65"/>
      <c r="N3" s="66"/>
      <c r="O3" s="65"/>
      <c r="P3" s="65"/>
      <c r="Q3" s="65"/>
      <c r="R3" s="65"/>
    </row>
    <row r="4" spans="1:18" s="2" customFormat="1" ht="19.5" customHeight="1" x14ac:dyDescent="0.45">
      <c r="A4" s="40" t="s">
        <v>0</v>
      </c>
      <c r="B4" s="21" t="e">
        <f>B18</f>
        <v>#VALUE!</v>
      </c>
      <c r="C4" s="77" t="s">
        <v>21</v>
      </c>
      <c r="D4" s="41"/>
      <c r="G4" s="65"/>
      <c r="H4" s="65"/>
      <c r="I4" s="65"/>
      <c r="J4" s="65"/>
      <c r="K4" s="65"/>
      <c r="L4" s="65"/>
      <c r="M4" s="65"/>
      <c r="N4" s="65"/>
      <c r="O4" s="65"/>
      <c r="P4" s="65"/>
      <c r="Q4" s="65"/>
      <c r="R4" s="65"/>
    </row>
    <row r="5" spans="1:18" s="2" customFormat="1" ht="19.5" customHeight="1" x14ac:dyDescent="0.45">
      <c r="A5" s="9" t="s">
        <v>85</v>
      </c>
      <c r="B5" s="21" t="e">
        <f>B60</f>
        <v>#VALUE!</v>
      </c>
      <c r="C5" s="77" t="s">
        <v>22</v>
      </c>
      <c r="D5" s="41"/>
      <c r="G5" s="65"/>
      <c r="H5" s="65"/>
      <c r="I5" s="65"/>
      <c r="J5" s="65"/>
      <c r="K5" s="65"/>
      <c r="L5" s="65"/>
      <c r="M5" s="65"/>
      <c r="N5" s="65"/>
      <c r="O5" s="65"/>
      <c r="P5" s="65"/>
      <c r="Q5" s="65"/>
      <c r="R5" s="65"/>
    </row>
    <row r="6" spans="1:18" s="2" customFormat="1" ht="18.75" customHeight="1" thickBot="1" x14ac:dyDescent="0.5">
      <c r="A6" s="52"/>
      <c r="B6" s="53" t="e">
        <f>SUM(B4:B5)</f>
        <v>#VALUE!</v>
      </c>
      <c r="C6" s="68" t="s">
        <v>23</v>
      </c>
      <c r="D6" s="54"/>
      <c r="E6" s="4"/>
      <c r="G6" s="65"/>
      <c r="H6" s="65"/>
      <c r="I6" s="65"/>
      <c r="J6" s="65"/>
      <c r="K6" s="65"/>
      <c r="L6" s="65"/>
      <c r="M6" s="65"/>
      <c r="N6" s="65"/>
      <c r="O6" s="65"/>
      <c r="P6" s="65"/>
      <c r="Q6" s="65"/>
      <c r="R6" s="65"/>
    </row>
    <row r="7" spans="1:18" s="2" customFormat="1" ht="30.25" customHeight="1" x14ac:dyDescent="0.3">
      <c r="A7" s="30" t="s">
        <v>16</v>
      </c>
      <c r="B7" s="31"/>
      <c r="C7" s="31"/>
      <c r="D7" s="32"/>
      <c r="G7" s="65"/>
      <c r="H7" s="65"/>
      <c r="I7" s="65"/>
      <c r="J7" s="65"/>
      <c r="K7" s="65"/>
      <c r="L7" s="65"/>
      <c r="M7" s="65"/>
      <c r="N7" s="65"/>
      <c r="O7" s="65"/>
      <c r="P7" s="65"/>
      <c r="Q7" s="65"/>
      <c r="R7" s="65"/>
    </row>
    <row r="8" spans="1:18" s="2" customFormat="1" ht="19.5" customHeight="1" x14ac:dyDescent="0.35">
      <c r="A8" s="777" t="s">
        <v>9</v>
      </c>
      <c r="B8" s="778"/>
      <c r="C8" s="778"/>
      <c r="D8" s="779"/>
      <c r="G8" s="65"/>
      <c r="H8" s="65"/>
      <c r="I8" s="65"/>
      <c r="J8" s="65"/>
      <c r="K8" s="65"/>
      <c r="L8" s="65"/>
      <c r="M8" s="65"/>
      <c r="N8" s="65"/>
      <c r="O8" s="65"/>
      <c r="P8" s="65"/>
      <c r="Q8" s="65"/>
      <c r="R8" s="65"/>
    </row>
    <row r="9" spans="1:18" s="2" customFormat="1" ht="19.5" customHeight="1" x14ac:dyDescent="0.35">
      <c r="A9" s="145"/>
      <c r="B9" s="23"/>
      <c r="C9" s="23"/>
      <c r="D9" s="33"/>
      <c r="G9" s="65"/>
      <c r="H9" s="65"/>
      <c r="I9" s="65"/>
      <c r="J9" s="65"/>
      <c r="K9" s="65"/>
      <c r="L9" s="65"/>
      <c r="M9" s="65"/>
      <c r="N9" s="65"/>
      <c r="O9" s="65"/>
      <c r="P9" s="65"/>
      <c r="Q9" s="65"/>
      <c r="R9" s="65"/>
    </row>
    <row r="10" spans="1:18" s="2" customFormat="1" ht="18.75" customHeight="1" x14ac:dyDescent="0.45">
      <c r="A10" s="791" t="s">
        <v>8</v>
      </c>
      <c r="B10" s="792"/>
      <c r="C10" s="792"/>
      <c r="D10" s="793"/>
      <c r="G10" s="65"/>
      <c r="H10" s="65"/>
      <c r="I10" s="65"/>
      <c r="J10" s="65"/>
      <c r="K10" s="65"/>
      <c r="L10" s="65"/>
      <c r="M10" s="65"/>
      <c r="N10" s="65"/>
      <c r="O10" s="65"/>
      <c r="P10" s="65"/>
      <c r="Q10" s="65"/>
      <c r="R10" s="65"/>
    </row>
    <row r="11" spans="1:18" s="2" customFormat="1" ht="18.75" customHeight="1" x14ac:dyDescent="0.3">
      <c r="A11" s="794" t="s">
        <v>87</v>
      </c>
      <c r="B11" s="15" t="s">
        <v>1</v>
      </c>
      <c r="C11" s="16" t="s">
        <v>2</v>
      </c>
      <c r="D11" s="34" t="s">
        <v>3</v>
      </c>
      <c r="G11" s="65"/>
      <c r="H11" s="65"/>
      <c r="I11" s="65"/>
      <c r="J11" s="65"/>
      <c r="K11" s="65"/>
      <c r="L11" s="65"/>
      <c r="M11" s="65"/>
      <c r="N11" s="65"/>
      <c r="O11" s="65"/>
      <c r="P11" s="65"/>
      <c r="Q11" s="65"/>
      <c r="R11" s="65"/>
    </row>
    <row r="12" spans="1:18" s="1" customFormat="1" ht="18.75" customHeight="1" x14ac:dyDescent="0.35">
      <c r="A12" s="795"/>
      <c r="B12" s="146" t="e">
        <f>(C12+D12)</f>
        <v>#VALUE!</v>
      </c>
      <c r="C12" s="147" t="e">
        <f>(D28-D35-D36)*D39*D44</f>
        <v>#VALUE!</v>
      </c>
      <c r="D12" s="148" t="e">
        <f>(D35-D37-D38)*D40*D45</f>
        <v>#VALUE!</v>
      </c>
      <c r="E12" s="12"/>
      <c r="F12" s="12"/>
      <c r="N12" s="14"/>
    </row>
    <row r="13" spans="1:18" s="1" customFormat="1" ht="18.75" customHeight="1" x14ac:dyDescent="0.35">
      <c r="A13" s="35"/>
      <c r="B13" s="26"/>
      <c r="C13" s="13"/>
      <c r="D13" s="36"/>
      <c r="E13" s="12"/>
      <c r="F13" s="12"/>
    </row>
    <row r="14" spans="1:18" s="2" customFormat="1" ht="18.75" customHeight="1" x14ac:dyDescent="0.45">
      <c r="A14" s="9" t="s">
        <v>14</v>
      </c>
      <c r="B14" s="146" t="e">
        <f>IF(C24=1,IF(ISERROR(B16/B12),B12,IF(B16/B12&lt;=0.75,B12,B16*1/0.75)),B12)</f>
        <v>#VALUE!</v>
      </c>
      <c r="C14" s="63" t="s">
        <v>19</v>
      </c>
      <c r="D14" s="37"/>
      <c r="G14" s="65"/>
      <c r="H14" s="65"/>
      <c r="I14" s="65"/>
      <c r="J14" s="65"/>
      <c r="K14" s="65"/>
      <c r="L14" s="65"/>
      <c r="M14" s="65"/>
      <c r="N14" s="65"/>
      <c r="O14" s="65"/>
      <c r="P14" s="65"/>
      <c r="Q14" s="65"/>
      <c r="R14" s="65"/>
    </row>
    <row r="15" spans="1:18" s="2" customFormat="1" ht="18.75" customHeight="1" x14ac:dyDescent="0.35">
      <c r="A15" s="38"/>
      <c r="B15" s="7"/>
      <c r="C15" s="28"/>
      <c r="D15" s="39"/>
      <c r="G15" s="65"/>
      <c r="H15" s="65"/>
      <c r="I15" s="65"/>
      <c r="J15" s="65"/>
      <c r="K15" s="65"/>
      <c r="L15" s="65"/>
      <c r="M15" s="65"/>
      <c r="N15" s="65"/>
      <c r="O15" s="65"/>
      <c r="P15" s="65"/>
      <c r="Q15" s="65"/>
      <c r="R15" s="65"/>
    </row>
    <row r="16" spans="1:18" s="1" customFormat="1" ht="18.75" customHeight="1" x14ac:dyDescent="0.45">
      <c r="A16" s="9" t="s">
        <v>18</v>
      </c>
      <c r="B16" s="17" t="e">
        <f>D46*(D41+D42+D43)</f>
        <v>#VALUE!</v>
      </c>
      <c r="C16" s="77" t="s">
        <v>24</v>
      </c>
      <c r="D16" s="36"/>
      <c r="E16" s="12"/>
      <c r="F16" s="12"/>
    </row>
    <row r="17" spans="1:117" s="1" customFormat="1" ht="18.75" customHeight="1" x14ac:dyDescent="0.35">
      <c r="A17" s="35"/>
      <c r="B17" s="26"/>
      <c r="C17" s="13"/>
      <c r="D17" s="36"/>
      <c r="E17" s="12"/>
      <c r="F17" s="20"/>
    </row>
    <row r="18" spans="1:117" s="2" customFormat="1" ht="19.5" customHeight="1" x14ac:dyDescent="0.45">
      <c r="A18" s="40" t="s">
        <v>0</v>
      </c>
      <c r="B18" s="19" t="e">
        <f>B14-B16</f>
        <v>#VALUE!</v>
      </c>
      <c r="C18" s="77" t="s">
        <v>20</v>
      </c>
      <c r="D18" s="41"/>
      <c r="F18" s="20"/>
      <c r="G18" s="65"/>
      <c r="H18" s="65"/>
      <c r="I18" s="65"/>
      <c r="J18" s="65"/>
      <c r="K18" s="65"/>
      <c r="L18" s="65"/>
      <c r="M18" s="65"/>
      <c r="N18" s="65"/>
      <c r="O18" s="65"/>
      <c r="P18" s="65"/>
      <c r="Q18" s="65"/>
      <c r="R18" s="65"/>
    </row>
    <row r="19" spans="1:117" s="2" customFormat="1" ht="18.75" customHeight="1" x14ac:dyDescent="0.35">
      <c r="A19" s="40"/>
      <c r="B19" s="27"/>
      <c r="C19" s="25"/>
      <c r="D19" s="41"/>
      <c r="F19" s="20"/>
      <c r="G19" s="65"/>
      <c r="H19" s="65"/>
      <c r="I19" s="65"/>
      <c r="J19" s="65"/>
      <c r="K19" s="65"/>
      <c r="L19" s="65"/>
      <c r="M19" s="65"/>
      <c r="N19" s="65"/>
      <c r="O19" s="65"/>
      <c r="P19" s="65"/>
      <c r="Q19" s="65"/>
      <c r="R19" s="65"/>
      <c r="DM19" s="6"/>
    </row>
    <row r="20" spans="1:117" ht="41.25" hidden="1" customHeight="1" x14ac:dyDescent="0.5">
      <c r="A20" s="815" t="s">
        <v>46</v>
      </c>
      <c r="B20" s="797"/>
      <c r="C20" s="797"/>
      <c r="D20" s="798"/>
      <c r="H20" s="142"/>
    </row>
    <row r="21" spans="1:117" ht="19.5" customHeight="1" x14ac:dyDescent="0.3">
      <c r="A21" s="813" t="str">
        <f ca="1">CONCATENATE("Follow instructions in column D to input ",par!D4," data into column C.")</f>
        <v>Follow instructions in column D to input D&amp;C plant 3 data into column C.</v>
      </c>
      <c r="B21" s="785"/>
      <c r="C21" s="785"/>
      <c r="D21" s="786"/>
    </row>
    <row r="22" spans="1:117" ht="42" customHeight="1" x14ac:dyDescent="0.55000000000000004">
      <c r="A22" s="817" t="str">
        <f>par!$D$40</f>
        <v>AFTER data has been entered in this sheet for the plant, use "EERS data entry" worksheet to report into EERS.</v>
      </c>
      <c r="B22" s="803"/>
      <c r="C22" s="803"/>
      <c r="D22" s="804"/>
    </row>
    <row r="23" spans="1:117" ht="42" customHeight="1" x14ac:dyDescent="0.3">
      <c r="A23" s="126" t="s">
        <v>80</v>
      </c>
      <c r="B23" s="116"/>
      <c r="C23" s="340"/>
      <c r="D23" s="97" t="str">
        <f>IF(C23="",par!$D$18,"")</f>
        <v>Please enter required information</v>
      </c>
    </row>
    <row r="24" spans="1:117" ht="46.5" x14ac:dyDescent="0.35">
      <c r="A24" s="127" t="s">
        <v>15</v>
      </c>
      <c r="B24" s="96"/>
      <c r="C24" s="341"/>
      <c r="D24" s="102" t="str">
        <f>IF(C24="",par!$D$18,"")</f>
        <v>Please enter required information</v>
      </c>
      <c r="G24" s="128"/>
      <c r="H24" s="128"/>
      <c r="I24" s="128"/>
      <c r="J24" s="128"/>
      <c r="K24" s="129"/>
      <c r="L24" s="129"/>
    </row>
    <row r="25" spans="1:117" s="64" customFormat="1" ht="37.5" customHeight="1" x14ac:dyDescent="0.55000000000000004">
      <c r="A25" s="818" t="s">
        <v>45</v>
      </c>
      <c r="B25" s="806"/>
      <c r="C25" s="806"/>
      <c r="D25" s="807"/>
      <c r="G25" s="72"/>
      <c r="H25" s="72"/>
      <c r="I25" s="72"/>
      <c r="J25" s="72"/>
      <c r="K25" s="73"/>
      <c r="L25" s="73"/>
      <c r="M25" s="71"/>
      <c r="N25" s="71"/>
      <c r="O25" s="71"/>
      <c r="P25" s="71"/>
      <c r="Q25" s="71"/>
      <c r="R25" s="71"/>
    </row>
    <row r="26" spans="1:117" ht="18.75" customHeight="1" x14ac:dyDescent="0.35">
      <c r="A26" s="810" t="str">
        <f>par!E100</f>
        <v>Number of persons served by operation of the plant (P)</v>
      </c>
      <c r="B26" s="781"/>
      <c r="C26" s="342"/>
      <c r="D26" s="59" t="str">
        <f>IF(C26="",par!$D$18,C26)</f>
        <v>Please enter required information</v>
      </c>
      <c r="E26" s="10"/>
      <c r="G26" s="128"/>
      <c r="H26" s="128"/>
      <c r="I26" s="128"/>
      <c r="J26" s="128"/>
      <c r="L26" s="129"/>
      <c r="N26" s="22"/>
    </row>
    <row r="27" spans="1:117" ht="18.75" customHeight="1" x14ac:dyDescent="0.35">
      <c r="A27" s="810" t="str">
        <f>IF(AND($C$24&lt;&gt;2,$C$24&lt;&gt;3),par!E101,"")</f>
        <v>Quantity in tonnes of COD per capita of wastewater using a default of 0.0585 tonnes per person (DCw)</v>
      </c>
      <c r="B27" s="781"/>
      <c r="C27" s="7"/>
      <c r="D27" s="112" t="str">
        <f>IF($C$24=1,0.0585,"")</f>
        <v/>
      </c>
      <c r="E27" s="10"/>
      <c r="G27" s="128"/>
      <c r="H27" s="128"/>
      <c r="I27" s="128"/>
      <c r="J27" s="128"/>
      <c r="L27" s="129"/>
    </row>
    <row r="28" spans="1:117" ht="18.75" customHeight="1" x14ac:dyDescent="0.35">
      <c r="A28" s="810" t="str">
        <f>par!E102</f>
        <v>Tonnes, chemical oxygen demand (COD) in wastewater entering the plant (CODw)</v>
      </c>
      <c r="B28" s="781"/>
      <c r="C28" s="343"/>
      <c r="D28" s="42" t="str">
        <f>IF($C$24=1,IF(C28&lt;&gt;"",par!D13,C26*D27),IF(C28&lt;&gt;"",C28,par!D18))</f>
        <v>Please enter required information</v>
      </c>
      <c r="E28" s="10"/>
      <c r="G28" s="128"/>
      <c r="H28" s="128"/>
      <c r="I28" s="128"/>
      <c r="J28" s="128"/>
      <c r="L28" s="129"/>
      <c r="N28" s="22"/>
    </row>
    <row r="29" spans="1:117" ht="18.75" customHeight="1" x14ac:dyDescent="0.35">
      <c r="A29" s="810" t="str">
        <f>IF($C$23&lt;2011,par!D103,par!E103)</f>
        <v>-</v>
      </c>
      <c r="B29" s="781"/>
      <c r="C29" s="344"/>
      <c r="D29" s="110" t="str">
        <f>IF(C23&lt;2011,IF(C29&lt;&gt;"",par!$D$17,""),IF($C$24=1,IF(C33&lt;&gt;"",IF(C29&lt;&gt;"",par!$D15,""),IF(C29="",par!D20,C29)),IF(C29&lt;&gt;"",par!D14,"")))</f>
        <v/>
      </c>
      <c r="G29" s="131"/>
      <c r="H29" s="132"/>
      <c r="J29" s="132"/>
      <c r="L29" s="133"/>
      <c r="N29" s="25"/>
    </row>
    <row r="30" spans="1:117" ht="18.75" customHeight="1" x14ac:dyDescent="0.35">
      <c r="A30" s="810" t="str">
        <f>IF($C$23&lt;2011,par!D104,par!E104)</f>
        <v>VSsl (tonnes volatile solids in sludge removed)</v>
      </c>
      <c r="B30" s="781"/>
      <c r="C30" s="344"/>
      <c r="D30" s="81" t="str">
        <f>IF($C$24=1,IF(C34&lt;&gt;"",IF(C30&lt;&gt;"",par!$D16,""),IF(C30="",par!D21,C30)),IF(C30&lt;&gt;"",par!D14,""))</f>
        <v/>
      </c>
      <c r="G30" s="132"/>
      <c r="H30" s="132"/>
      <c r="J30" s="132"/>
      <c r="L30" s="133"/>
      <c r="N30" s="25"/>
    </row>
    <row r="31" spans="1:117" ht="18.75" customHeight="1" x14ac:dyDescent="0.35">
      <c r="A31" s="810" t="str">
        <f>IF($C$23&lt;2011,par!D105,par!E105)</f>
        <v>-</v>
      </c>
      <c r="B31" s="781"/>
      <c r="C31" s="344"/>
      <c r="D31" s="110" t="str">
        <f>IF(C23&lt;2011,IF(C31&lt;&gt;"",par!$D$17,""),IF($C$24=1,IF(C33&lt;&gt;"",IF(C31&lt;&gt;"",par!$D15,""),IF(C31="",par!D20,C31)),IF(C31&lt;&gt;"",par!D14,"")))</f>
        <v/>
      </c>
      <c r="G31" s="132"/>
      <c r="H31" s="132"/>
      <c r="J31" s="132"/>
      <c r="L31" s="133"/>
      <c r="N31" s="25"/>
    </row>
    <row r="32" spans="1:117" ht="18.75" customHeight="1" x14ac:dyDescent="0.35">
      <c r="A32" s="810" t="str">
        <f>IF($C$23&lt;2011,par!D106,par!E106)</f>
        <v>Conversion factor (VSsl ===&gt; CODsl) (default = 1.48)</v>
      </c>
      <c r="B32" s="781"/>
      <c r="C32" s="351"/>
      <c r="D32" s="81" t="str">
        <f>IF($C$24=1,IF(C34&lt;&gt;"",IF(C32&lt;&gt;"",par!$D16,""),IF(C32="",par!D21,C32)),IF(C32&lt;&gt;"",par!D14,""))</f>
        <v/>
      </c>
      <c r="F32" s="105"/>
      <c r="G32" s="132"/>
      <c r="H32" s="132"/>
      <c r="J32" s="132"/>
      <c r="L32" s="133"/>
      <c r="N32" s="25"/>
    </row>
    <row r="33" spans="1:18" ht="18.75" customHeight="1" x14ac:dyDescent="0.35">
      <c r="A33" s="810" t="str">
        <f>IF($C$23&lt;2011,par!D107,par!E107)</f>
        <v>-</v>
      </c>
      <c r="B33" s="781"/>
      <c r="C33" s="344"/>
      <c r="D33" s="81" t="str">
        <f>IF(C23&lt;2011,IF(C33&lt;&gt;"",par!$D$17,""),IF($C$24=1,IF(C33&lt;&gt;"",C33,IF(AND(OR(C29="",C31=""),C33=""),par!$D$24,C29*C31)),IF(C33="",par!$D$18,C33)))</f>
        <v/>
      </c>
      <c r="E33" s="105"/>
      <c r="G33" s="132"/>
      <c r="H33" s="132"/>
      <c r="J33" s="132"/>
      <c r="L33" s="133"/>
      <c r="N33" s="25"/>
    </row>
    <row r="34" spans="1:18" ht="18.75" customHeight="1" x14ac:dyDescent="0.35">
      <c r="A34" s="810" t="str">
        <f>IF($C$23&lt;2011,par!D108,par!E108)</f>
        <v>CODsl (tonnes COD sludge removed)</v>
      </c>
      <c r="B34" s="781"/>
      <c r="C34" s="344"/>
      <c r="D34" s="81" t="str">
        <f>IF($C$24=1,IF(C34&lt;&gt;"",C34,IF(AND(OR(C30="",C32=""),C34=""),par!$D25,C30*C32)),IF(C34="",par!$D$18,C34))</f>
        <v>Please enter required information</v>
      </c>
      <c r="G34" s="132"/>
      <c r="H34" s="132"/>
      <c r="J34" s="132"/>
      <c r="L34" s="133"/>
      <c r="N34" s="25"/>
    </row>
    <row r="35" spans="1:18" ht="18.75" customHeight="1" x14ac:dyDescent="0.35">
      <c r="A35" s="810" t="str">
        <f>IF($C$23&lt;2011,par!D109,par!E109)</f>
        <v>-</v>
      </c>
      <c r="B35" s="781"/>
      <c r="C35" s="151"/>
      <c r="D35" s="81">
        <f>SUM(D33:D34)</f>
        <v>0</v>
      </c>
      <c r="G35" s="128"/>
      <c r="H35" s="128"/>
      <c r="J35" s="128"/>
      <c r="L35" s="129"/>
      <c r="N35" s="25"/>
    </row>
    <row r="36" spans="1:18" ht="18.75" customHeight="1" x14ac:dyDescent="0.35">
      <c r="A36" s="810" t="str">
        <f>par!E110</f>
        <v>Tonnes, quantity of COD in effluent leaving the plant (CODeff)</v>
      </c>
      <c r="B36" s="781"/>
      <c r="C36" s="347"/>
      <c r="D36" s="59" t="str">
        <f>IF(C36="",par!$D$18,C36)</f>
        <v>Please enter required information</v>
      </c>
      <c r="G36" s="128"/>
      <c r="H36" s="128"/>
      <c r="J36" s="128"/>
      <c r="L36" s="129"/>
      <c r="N36" s="22"/>
    </row>
    <row r="37" spans="1:18" ht="18.75" customHeight="1" x14ac:dyDescent="0.35">
      <c r="A37" s="810" t="str">
        <f>par!E111</f>
        <v>Tonnes, quantity of COD in sludge transferred out of the plant and removed to landfill (CODtrl)</v>
      </c>
      <c r="B37" s="781"/>
      <c r="C37" s="347"/>
      <c r="D37" s="59" t="str">
        <f>IF(C37="",par!$D$18,C37)</f>
        <v>Please enter required information</v>
      </c>
      <c r="G37" s="128"/>
      <c r="H37" s="25"/>
      <c r="J37" s="128"/>
      <c r="L37" s="129"/>
      <c r="N37" s="22"/>
    </row>
    <row r="38" spans="1:18" ht="18.75" customHeight="1" x14ac:dyDescent="0.35">
      <c r="A38" s="810" t="str">
        <f>par!E112</f>
        <v>Tonnes, quantity of COD in sludge transferred out of the plant and removed to a site other than landfill (CODtro)</v>
      </c>
      <c r="B38" s="781"/>
      <c r="C38" s="347"/>
      <c r="D38" s="59" t="str">
        <f>IF(C38="",par!$D$18,C38)</f>
        <v>Please enter required information</v>
      </c>
      <c r="E38" s="13"/>
      <c r="G38" s="128"/>
      <c r="H38" s="128"/>
      <c r="J38" s="128"/>
      <c r="L38" s="129"/>
      <c r="N38" s="22"/>
    </row>
    <row r="39" spans="1:18" ht="18.75" customHeight="1" x14ac:dyDescent="0.35">
      <c r="A39" s="810" t="str">
        <f>par!E113</f>
        <v>Methane correction factor for wastewater treated at the plant (MCFww)</v>
      </c>
      <c r="B39" s="781"/>
      <c r="C39" s="347"/>
      <c r="D39" s="43" t="str">
        <f>IF(C39="",par!$D$19,IF(ISNUMBER(C39),C39,VLOOKUP(C39,par!$D$88:$E$92,2,FALSE)))</f>
        <v>Select from drop-down list or enter another numerical value</v>
      </c>
      <c r="E39" s="10"/>
      <c r="G39" s="10"/>
      <c r="H39" s="10"/>
      <c r="I39" s="8"/>
      <c r="J39" s="10"/>
      <c r="L39" s="8"/>
      <c r="M39" s="8"/>
      <c r="N39" s="22"/>
      <c r="O39" s="8"/>
      <c r="P39" s="8"/>
      <c r="Q39" s="8"/>
      <c r="R39" s="8"/>
    </row>
    <row r="40" spans="1:18" ht="18.75" customHeight="1" x14ac:dyDescent="0.35">
      <c r="A40" s="810" t="str">
        <f>par!E114</f>
        <v>Methane correction factor for sludge treated at the plant (MCFsl)</v>
      </c>
      <c r="B40" s="781"/>
      <c r="C40" s="347"/>
      <c r="D40" s="43" t="str">
        <f>IF(C40="",par!$D$19,IF(ISNUMBER(C40),C40,VLOOKUP(C40,par!$D$88:$E$92,2,FALSE)))</f>
        <v>Select from drop-down list or enter another numerical value</v>
      </c>
      <c r="G40" s="134"/>
      <c r="H40" s="134"/>
      <c r="J40" s="134"/>
      <c r="N40" s="22"/>
    </row>
    <row r="41" spans="1:18" ht="18.75" customHeight="1" x14ac:dyDescent="0.35">
      <c r="A41" s="810" t="str">
        <f>par!E115</f>
        <v>Quantity of methane, in cubic metres, in sludge biogas captured for combustion by the plant (Qcap)</v>
      </c>
      <c r="B41" s="781"/>
      <c r="C41" s="347"/>
      <c r="D41" s="59" t="str">
        <f>IF(C41="",par!$D$18,C41)</f>
        <v>Please enter required information</v>
      </c>
      <c r="E41" s="10"/>
      <c r="G41" s="134"/>
      <c r="H41" s="134"/>
      <c r="J41" s="134"/>
      <c r="N41" s="22"/>
    </row>
    <row r="42" spans="1:18" ht="18.75" customHeight="1" x14ac:dyDescent="0.35">
      <c r="A42" s="810" t="str">
        <f>par!E116</f>
        <v>Quantity of methane, in cubic metres, in sludge biogas flared during the year by the plant (Qflared)</v>
      </c>
      <c r="B42" s="781"/>
      <c r="C42" s="347"/>
      <c r="D42" s="59" t="str">
        <f>IF(C42="",par!$D$18,C42)</f>
        <v>Please enter required information</v>
      </c>
      <c r="G42" s="134"/>
      <c r="H42" s="134"/>
      <c r="I42" s="134"/>
      <c r="J42" s="134"/>
      <c r="N42" s="22"/>
    </row>
    <row r="43" spans="1:18" ht="18.75" customHeight="1" x14ac:dyDescent="0.35">
      <c r="A43" s="810" t="str">
        <f>par!E117</f>
        <v>Quantity of methane, in cubic metres, in sludge biogas transferred out of the plant (Qtr)</v>
      </c>
      <c r="B43" s="781"/>
      <c r="C43" s="352"/>
      <c r="D43" s="59" t="str">
        <f>IF(C43="",par!$D$18,C43)</f>
        <v>Please enter required information</v>
      </c>
      <c r="G43" s="134"/>
      <c r="H43" s="134"/>
      <c r="I43" s="134"/>
      <c r="J43" s="134"/>
      <c r="N43" s="22"/>
    </row>
    <row r="44" spans="1:18" ht="18.75" customHeight="1" x14ac:dyDescent="0.35">
      <c r="A44" s="810" t="str">
        <f>par!E118</f>
        <v>Default methane emission factor for wastewater with a value of 6.3 CO2-e tonnes per tonne COD (Efwij)</v>
      </c>
      <c r="B44" s="781"/>
      <c r="C44" s="150"/>
      <c r="D44" s="59">
        <v>5.3</v>
      </c>
      <c r="E44" s="10"/>
      <c r="G44" s="134"/>
      <c r="H44" s="134"/>
      <c r="I44" s="134"/>
      <c r="J44" s="134"/>
      <c r="N44" s="25"/>
    </row>
    <row r="45" spans="1:18" ht="18.75" customHeight="1" x14ac:dyDescent="0.35">
      <c r="A45" s="810" t="str">
        <f>par!E119</f>
        <v>Default methane emission factor for sludge with a value of 6.3 CO2-e tonnes per tonne COD (sludge) (EFslij)</v>
      </c>
      <c r="B45" s="781"/>
      <c r="C45" s="150"/>
      <c r="D45" s="59">
        <v>5.3</v>
      </c>
      <c r="G45" s="134"/>
      <c r="H45" s="134"/>
      <c r="I45" s="134"/>
      <c r="J45" s="134"/>
      <c r="N45" s="25"/>
    </row>
    <row r="46" spans="1:18" ht="18.75" customHeight="1" x14ac:dyDescent="0.35">
      <c r="A46" s="810" t="str">
        <f>par!E120</f>
        <v>Conversion of methane to t CO2-e using 6.784 x 10-4 x 25</v>
      </c>
      <c r="B46" s="781"/>
      <c r="C46" s="150"/>
      <c r="D46" s="113">
        <f>6.784*10^-4*21</f>
        <v>1.4246399999999999E-2</v>
      </c>
      <c r="G46" s="134"/>
      <c r="H46" s="134"/>
      <c r="I46" s="134"/>
      <c r="J46" s="134"/>
    </row>
    <row r="47" spans="1:18" ht="15.5" x14ac:dyDescent="0.35">
      <c r="A47" s="135"/>
      <c r="B47" s="11"/>
      <c r="C47" s="29"/>
      <c r="D47" s="39"/>
      <c r="G47" s="134"/>
      <c r="H47" s="134"/>
      <c r="I47" s="134"/>
      <c r="J47" s="134"/>
    </row>
    <row r="48" spans="1:18" ht="17.5" x14ac:dyDescent="0.45">
      <c r="A48" s="143" t="s">
        <v>89</v>
      </c>
      <c r="B48" s="7"/>
      <c r="C48" s="7"/>
      <c r="D48" s="45"/>
      <c r="G48" s="134"/>
      <c r="H48" s="134"/>
      <c r="I48" s="134"/>
      <c r="J48" s="134"/>
    </row>
    <row r="49" spans="1:14" ht="15.5" x14ac:dyDescent="0.35">
      <c r="A49" s="136" t="str">
        <f>par!$D82</f>
        <v>managed aerobic treatment: 0</v>
      </c>
      <c r="B49" s="118"/>
      <c r="C49" s="118"/>
      <c r="D49" s="46"/>
      <c r="E49" s="10"/>
      <c r="G49" s="134"/>
      <c r="H49" s="134"/>
      <c r="I49" s="134"/>
      <c r="J49" s="134"/>
    </row>
    <row r="50" spans="1:14" ht="15.5" x14ac:dyDescent="0.35">
      <c r="A50" s="136" t="str">
        <f>par!$D83</f>
        <v>unmanaged aerobic treatment: 0.3</v>
      </c>
      <c r="B50" s="118"/>
      <c r="C50" s="118"/>
      <c r="D50" s="47"/>
      <c r="G50" s="134"/>
      <c r="H50" s="134"/>
      <c r="I50" s="134"/>
      <c r="J50" s="134"/>
    </row>
    <row r="51" spans="1:14" ht="15.5" x14ac:dyDescent="0.35">
      <c r="A51" s="136" t="str">
        <f>par!$D84</f>
        <v>anaerobic digester/reactor: 0.8</v>
      </c>
      <c r="B51" s="118"/>
      <c r="C51" s="118"/>
      <c r="D51" s="47"/>
      <c r="G51" s="134"/>
      <c r="H51" s="134"/>
      <c r="I51" s="134"/>
      <c r="J51" s="134"/>
    </row>
    <row r="52" spans="1:14" ht="15.5" x14ac:dyDescent="0.35">
      <c r="A52" s="136" t="str">
        <f>par!$D85</f>
        <v>shallow anaerobic lagoon (&lt;2 metres): 0.2</v>
      </c>
      <c r="B52" s="118"/>
      <c r="C52" s="118"/>
      <c r="D52" s="47"/>
      <c r="G52" s="134"/>
      <c r="H52" s="134"/>
      <c r="I52" s="134"/>
      <c r="J52" s="134"/>
    </row>
    <row r="53" spans="1:14" ht="15.5" x14ac:dyDescent="0.35">
      <c r="A53" s="136" t="str">
        <f>par!$D86</f>
        <v>deep anaerobic lagoon (&gt;2 metres): 0.8</v>
      </c>
      <c r="B53" s="118"/>
      <c r="C53" s="118"/>
      <c r="D53" s="47"/>
      <c r="G53" s="134"/>
      <c r="H53" s="134"/>
      <c r="I53" s="134"/>
      <c r="J53" s="134"/>
    </row>
    <row r="54" spans="1:14" ht="16" thickBot="1" x14ac:dyDescent="0.4">
      <c r="A54" s="816"/>
      <c r="B54" s="800"/>
      <c r="C54" s="800"/>
      <c r="D54" s="801"/>
      <c r="G54" s="134"/>
      <c r="H54" s="134"/>
      <c r="I54" s="134"/>
      <c r="J54" s="134"/>
    </row>
    <row r="55" spans="1:14" ht="21" x14ac:dyDescent="0.5">
      <c r="A55" s="137" t="s">
        <v>17</v>
      </c>
      <c r="B55" s="49"/>
      <c r="C55" s="49"/>
      <c r="D55" s="56"/>
      <c r="G55" s="134"/>
      <c r="H55" s="134"/>
      <c r="I55" s="134"/>
      <c r="J55" s="134"/>
    </row>
    <row r="56" spans="1:14" ht="18.75" customHeight="1" x14ac:dyDescent="0.35">
      <c r="A56" s="809" t="s">
        <v>9</v>
      </c>
      <c r="B56" s="778"/>
      <c r="C56" s="778"/>
      <c r="D56" s="779"/>
      <c r="G56" s="134"/>
      <c r="H56" s="134"/>
      <c r="I56" s="134"/>
      <c r="J56" s="134"/>
    </row>
    <row r="57" spans="1:14" ht="18.75" customHeight="1" x14ac:dyDescent="0.35">
      <c r="A57" s="125"/>
      <c r="B57" s="23"/>
      <c r="C57" s="23"/>
      <c r="D57" s="33"/>
      <c r="G57" s="134"/>
      <c r="H57" s="134"/>
      <c r="I57" s="134"/>
      <c r="J57" s="134"/>
    </row>
    <row r="58" spans="1:14" ht="17.5" x14ac:dyDescent="0.45">
      <c r="A58" s="808" t="s">
        <v>5</v>
      </c>
      <c r="B58" s="775"/>
      <c r="C58" s="775"/>
      <c r="D58" s="776"/>
      <c r="G58" s="134"/>
      <c r="H58" s="134"/>
      <c r="I58" s="134"/>
      <c r="J58" s="134"/>
    </row>
    <row r="59" spans="1:14" ht="15.5" x14ac:dyDescent="0.35">
      <c r="A59" s="811" t="s">
        <v>85</v>
      </c>
      <c r="B59" s="24" t="s">
        <v>1</v>
      </c>
      <c r="C59" s="24" t="s">
        <v>6</v>
      </c>
      <c r="D59" s="57" t="s">
        <v>7</v>
      </c>
      <c r="G59" s="134"/>
      <c r="H59" s="134"/>
      <c r="I59" s="134"/>
      <c r="J59" s="134"/>
    </row>
    <row r="60" spans="1:14" ht="15.5" x14ac:dyDescent="0.35">
      <c r="A60" s="812"/>
      <c r="B60" s="19" t="e">
        <f>C60+D60</f>
        <v>#VALUE!</v>
      </c>
      <c r="C60" s="18" t="e">
        <f>(D65-C66-C67-C68)*C69</f>
        <v>#VALUE!</v>
      </c>
      <c r="D60" s="58">
        <f>IF(ISERROR(C68*C70),"",C68*C70)</f>
        <v>0</v>
      </c>
      <c r="G60" s="134"/>
      <c r="H60" s="134"/>
      <c r="I60" s="134"/>
      <c r="J60" s="134"/>
    </row>
    <row r="61" spans="1:14" ht="15.5" x14ac:dyDescent="0.35">
      <c r="A61" s="138"/>
      <c r="B61" s="27"/>
      <c r="C61" s="61"/>
      <c r="D61" s="62"/>
      <c r="G61" s="134"/>
      <c r="H61" s="134"/>
      <c r="I61" s="134"/>
      <c r="J61" s="134"/>
    </row>
    <row r="62" spans="1:14" ht="19.5" customHeight="1" x14ac:dyDescent="0.35">
      <c r="A62" s="813" t="str">
        <f ca="1">CONCATENATE("Follow instructions in column D to input ",par!D4," data into column C.")</f>
        <v>Follow instructions in column D to input D&amp;C plant 3 data into column C.</v>
      </c>
      <c r="B62" s="785"/>
      <c r="C62" s="785"/>
      <c r="D62" s="786"/>
      <c r="G62" s="134"/>
      <c r="H62" s="134"/>
      <c r="I62" s="134"/>
      <c r="J62" s="134"/>
    </row>
    <row r="63" spans="1:14" ht="46.5" x14ac:dyDescent="0.35">
      <c r="A63" s="335" t="s">
        <v>15</v>
      </c>
      <c r="B63" s="76"/>
      <c r="C63" s="348"/>
      <c r="D63" s="102" t="str">
        <f>IF(C63="",par!$D$18,"")</f>
        <v>Please enter required information</v>
      </c>
      <c r="G63" s="134"/>
      <c r="H63" s="134"/>
      <c r="I63" s="134"/>
      <c r="J63" s="134"/>
    </row>
    <row r="64" spans="1:14" ht="18.75" customHeight="1" x14ac:dyDescent="0.35">
      <c r="A64" s="139" t="str">
        <f>par!E125</f>
        <v>Population serviced by the plant during the year (P)</v>
      </c>
      <c r="B64" s="106"/>
      <c r="C64" s="343"/>
      <c r="D64" s="59" t="str">
        <f>IF(C64="",par!$D$18,C64)</f>
        <v>Please enter required information</v>
      </c>
      <c r="G64" s="134"/>
      <c r="H64" s="134"/>
      <c r="I64" s="134"/>
      <c r="J64" s="134"/>
      <c r="N64" s="77"/>
    </row>
    <row r="65" spans="1:14" ht="18.75" customHeight="1" x14ac:dyDescent="0.35">
      <c r="A65" s="139" t="str">
        <f>par!E128</f>
        <v>Quantity of nitrogen entering the plant in tonnes (Nin) (Method 1)</v>
      </c>
      <c r="B65" s="106"/>
      <c r="C65" s="343"/>
      <c r="D65" s="42" t="str">
        <f>IF($C$63=1,IF(C65&lt;&gt;"",par!D13,C71*C72*C64),IF(C65&lt;&gt;"",C65,par!D18))</f>
        <v>Please enter required information</v>
      </c>
      <c r="G65" s="134"/>
      <c r="H65" s="134"/>
      <c r="I65" s="134"/>
      <c r="J65" s="134"/>
      <c r="N65" s="77"/>
    </row>
    <row r="66" spans="1:14" ht="18.75" customHeight="1" x14ac:dyDescent="0.35">
      <c r="A66" s="139" t="str">
        <f>par!E129</f>
        <v>Tonnes of nitrogen in sludge transferred out of the plant and removed to landfill (Ntrl)</v>
      </c>
      <c r="B66" s="106"/>
      <c r="C66" s="343"/>
      <c r="D66" s="59" t="str">
        <f>IF(C66="",par!$D$18,C66)</f>
        <v>Please enter required information</v>
      </c>
      <c r="G66" s="134"/>
      <c r="H66" s="134"/>
      <c r="I66" s="134"/>
      <c r="J66" s="134"/>
      <c r="N66" s="77"/>
    </row>
    <row r="67" spans="1:14" ht="18.75" customHeight="1" x14ac:dyDescent="0.35">
      <c r="A67" s="139" t="str">
        <f>par!E130</f>
        <v>Tonnes of nitrogen in sludge transferred out of the plant and removed to a site other than landfill (Ntro)</v>
      </c>
      <c r="B67" s="106"/>
      <c r="C67" s="343"/>
      <c r="D67" s="59" t="str">
        <f>IF(C67="",par!$D$18,C67)</f>
        <v>Please enter required information</v>
      </c>
      <c r="G67" s="134"/>
      <c r="H67" s="134"/>
      <c r="I67" s="134"/>
      <c r="J67" s="134"/>
      <c r="N67" s="77"/>
    </row>
    <row r="68" spans="1:14" ht="18.75" customHeight="1" x14ac:dyDescent="0.35">
      <c r="A68" s="139" t="str">
        <f>par!E132</f>
        <v>Tonnes nitrogen in effluent (Nout)</v>
      </c>
      <c r="B68" s="106"/>
      <c r="C68" s="343"/>
      <c r="D68" s="59" t="str">
        <f>IF(C68="",par!$D$18,C68)</f>
        <v>Please enter required information</v>
      </c>
      <c r="G68" s="134"/>
      <c r="H68" s="134"/>
      <c r="I68" s="134"/>
      <c r="J68" s="134"/>
      <c r="N68" s="77"/>
    </row>
    <row r="69" spans="1:14" ht="18.75" customHeight="1" x14ac:dyDescent="0.35">
      <c r="A69" s="139" t="str">
        <f>par!E131</f>
        <v>Emission factor for wastewater treatment (Efsecij)</v>
      </c>
      <c r="B69" s="106"/>
      <c r="C69" s="343"/>
      <c r="D69" s="59" t="str">
        <f>IF(C69="",par!$D$19,C69)</f>
        <v>Select from drop-down list or enter another numerical value</v>
      </c>
      <c r="G69" s="134"/>
      <c r="H69" s="134"/>
      <c r="I69" s="134"/>
      <c r="J69" s="134"/>
      <c r="N69" s="77"/>
    </row>
    <row r="70" spans="1:14" ht="18.75" customHeight="1" x14ac:dyDescent="0.35">
      <c r="A70" s="139" t="e">
        <f>par!#REF!</f>
        <v>#REF!</v>
      </c>
      <c r="B70" s="106"/>
      <c r="C70" s="343"/>
      <c r="D70" s="59" t="str">
        <f>IF(C70="",par!$D$19,C70)</f>
        <v>Select from drop-down list or enter another numerical value</v>
      </c>
      <c r="G70" s="134"/>
      <c r="H70" s="134"/>
      <c r="I70" s="134"/>
      <c r="J70" s="134"/>
      <c r="N70" s="77"/>
    </row>
    <row r="71" spans="1:14" ht="18.75" customHeight="1" x14ac:dyDescent="0.35">
      <c r="A71" s="139" t="str">
        <f>par!E126</f>
        <v>Annual per capita protein intake of the population being served by the plant in tonnes (Protein)</v>
      </c>
      <c r="B71" s="106"/>
      <c r="C71" s="349" t="s">
        <v>81</v>
      </c>
      <c r="D71" s="103" t="str">
        <f>IF($C$63=1,IF(C71="",par!$D$19,C71),IF(C71&lt;&gt;"",par!D14,""))</f>
        <v/>
      </c>
      <c r="G71" s="134"/>
      <c r="H71" s="134"/>
      <c r="I71" s="134"/>
      <c r="J71" s="134"/>
      <c r="N71" s="77"/>
    </row>
    <row r="72" spans="1:14" ht="18.75" customHeight="1" thickBot="1" x14ac:dyDescent="0.4">
      <c r="A72" s="140" t="str">
        <f>par!E127</f>
        <v>Fraction of nitrogen in protein(FracPr)</v>
      </c>
      <c r="B72" s="109"/>
      <c r="C72" s="350"/>
      <c r="D72" s="104" t="str">
        <f>IF($C$63=1,IF(C72="",par!$D$19,C72),IF(C72&lt;&gt;"",par!D14,""))</f>
        <v/>
      </c>
      <c r="G72" s="134"/>
      <c r="H72" s="134"/>
      <c r="I72" s="134"/>
      <c r="J72" s="134"/>
      <c r="N72" s="77"/>
    </row>
  </sheetData>
  <sheetProtection algorithmName="SHA-256" hashValue="YINNcOFMECJgXKEwElQg86xp2iytU95Up98kzO7Yb6g=" saltValue="ZQIjPkXX23JvrKv8A4cNUQ==" spinCount="100000" sheet="1" formatCells="0" formatColumns="0" formatRows="0"/>
  <mergeCells count="34">
    <mergeCell ref="A21:D21"/>
    <mergeCell ref="A22:D22"/>
    <mergeCell ref="A25:D25"/>
    <mergeCell ref="A26:B26"/>
    <mergeCell ref="A28:B28"/>
    <mergeCell ref="A27:B27"/>
    <mergeCell ref="A29:B29"/>
    <mergeCell ref="A30:B30"/>
    <mergeCell ref="A31:B31"/>
    <mergeCell ref="A46:B46"/>
    <mergeCell ref="A54:D54"/>
    <mergeCell ref="A37:B37"/>
    <mergeCell ref="A38:B38"/>
    <mergeCell ref="A39:B39"/>
    <mergeCell ref="A40:B40"/>
    <mergeCell ref="A32:B32"/>
    <mergeCell ref="A41:B41"/>
    <mergeCell ref="A33:B33"/>
    <mergeCell ref="A34:B34"/>
    <mergeCell ref="A35:B35"/>
    <mergeCell ref="A2:D2"/>
    <mergeCell ref="A8:D8"/>
    <mergeCell ref="A10:D10"/>
    <mergeCell ref="A11:A12"/>
    <mergeCell ref="A20:D20"/>
    <mergeCell ref="A58:D58"/>
    <mergeCell ref="A56:D56"/>
    <mergeCell ref="A36:B36"/>
    <mergeCell ref="A59:A60"/>
    <mergeCell ref="A62:D62"/>
    <mergeCell ref="A42:B42"/>
    <mergeCell ref="A43:B43"/>
    <mergeCell ref="A44:B44"/>
    <mergeCell ref="A45:B45"/>
  </mergeCells>
  <dataValidations disablePrompts="1" count="8">
    <dataValidation type="list" allowBlank="1" showInputMessage="1" sqref="C70" xr:uid="{00000000-0002-0000-0400-000000000000}">
      <formula1>EFdisij</formula1>
    </dataValidation>
    <dataValidation type="list" allowBlank="1" showInputMessage="1" sqref="C71" xr:uid="{00000000-0002-0000-0400-000001000000}">
      <formula1>Protein3</formula1>
    </dataValidation>
    <dataValidation type="list" allowBlank="1" showInputMessage="1" sqref="C72" xr:uid="{00000000-0002-0000-0400-000002000000}">
      <formula1>FracPr3</formula1>
    </dataValidation>
    <dataValidation type="list" allowBlank="1" showInputMessage="1" sqref="C69" xr:uid="{00000000-0002-0000-0400-000003000000}">
      <formula1>EFsecij</formula1>
    </dataValidation>
    <dataValidation type="list" allowBlank="1" showInputMessage="1" showErrorMessage="1" sqref="C63 C24" xr:uid="{00000000-0002-0000-0400-000004000000}">
      <formula1>"1, 2, 3"</formula1>
    </dataValidation>
    <dataValidation type="list" allowBlank="1" showInputMessage="1" sqref="C39:C40" xr:uid="{00000000-0002-0000-0400-000005000000}">
      <formula1>IPCC_default_treatment_types</formula1>
    </dataValidation>
    <dataValidation type="list" showInputMessage="1" sqref="C32" xr:uid="{00000000-0002-0000-0400-000006000000}">
      <formula1>VSwasl_conversion_factor3</formula1>
    </dataValidation>
    <dataValidation type="list" showInputMessage="1" sqref="C31" xr:uid="{00000000-0002-0000-0400-000007000000}">
      <formula1>VSpsl_conversion_factor3</formula1>
    </dataValidation>
  </dataValidations>
  <hyperlinks>
    <hyperlink ref="A56" r:id="rId1" display="CLICK HERE for NGER (Measurement) Determination 2008" xr:uid="{00000000-0004-0000-0400-000000000000}"/>
    <hyperlink ref="A56:D56" r:id="rId2" display="CLICK HERE for NGER (Measurement) Determination 2008 as amended" xr:uid="{00000000-0004-0000-0400-000001000000}"/>
    <hyperlink ref="A8" r:id="rId3" display="CLICK HERE for NGER (Measurement) Determination 2008" xr:uid="{00000000-0004-0000-0400-000002000000}"/>
    <hyperlink ref="A7:D7" r:id="rId4" display="CLICK HERE for NGER (Measurement) Determination 2008 as amended" xr:uid="{00000000-0004-0000-0400-000003000000}"/>
    <hyperlink ref="A8:D8" r:id="rId5" display="CLICK HERE for NGER (Measurement) Determination 2008 as amended" xr:uid="{00000000-0004-0000-0400-000004000000}"/>
  </hyperlinks>
  <pageMargins left="0.70866141732283472" right="0.70866141732283472" top="0.74803149606299213" bottom="0.74803149606299213" header="0.31496062992125984" footer="0.31496062992125984"/>
  <pageSetup paperSize="9" scale="53" fitToHeight="0" orientation="portrait" r:id="rId6"/>
  <headerFooter>
    <oddHeader>&amp;LNGER wastewater (domestic and commercial) calculator version 1.1&amp;R&amp;A</oddHeader>
    <oddFooter>&amp;L© Commonwealth of Australia (2013) Clean Energy Regulator.&amp;RISBN: 978-1-921299-79-7</oddFooter>
  </headerFooter>
  <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IY235"/>
  <sheetViews>
    <sheetView showRowColHeaders="0" zoomScaleNormal="100" workbookViewId="0">
      <selection activeCell="D5" sqref="D5"/>
    </sheetView>
  </sheetViews>
  <sheetFormatPr defaultColWidth="0" defaultRowHeight="0" customHeight="1" zeroHeight="1" x14ac:dyDescent="0.35"/>
  <cols>
    <col min="1" max="1" width="3.81640625" style="501" customWidth="1"/>
    <col min="2" max="2" width="55.81640625" style="389" customWidth="1"/>
    <col min="3" max="3" width="54.453125" style="149" customWidth="1"/>
    <col min="4" max="4" width="24.7265625" style="484" customWidth="1"/>
    <col min="5" max="5" width="85.54296875" style="484" customWidth="1"/>
    <col min="6" max="6" width="85.54296875" style="479" hidden="1" customWidth="1"/>
    <col min="7" max="7" width="6.81640625" style="479" hidden="1" customWidth="1"/>
    <col min="8" max="10" width="9.1796875" style="389" hidden="1" customWidth="1"/>
    <col min="11" max="11" width="9.54296875" style="389" hidden="1" customWidth="1"/>
    <col min="12" max="14" width="9.1796875" style="389" hidden="1" customWidth="1"/>
    <col min="15" max="15" width="9.54296875" style="389" hidden="1" customWidth="1"/>
    <col min="16" max="18" width="9.1796875" style="389" hidden="1" customWidth="1"/>
    <col min="19" max="19" width="9.54296875" style="389" hidden="1" customWidth="1"/>
    <col min="20" max="22" width="9.1796875" style="389" hidden="1" customWidth="1"/>
    <col min="23" max="23" width="9.54296875" style="389" hidden="1" customWidth="1"/>
    <col min="24" max="26" width="9.1796875" style="389" hidden="1" customWidth="1"/>
    <col min="27" max="27" width="9.54296875" style="389" hidden="1" customWidth="1"/>
    <col min="28" max="30" width="9.1796875" style="389" hidden="1" customWidth="1"/>
    <col min="31" max="31" width="9.54296875" style="389" hidden="1" customWidth="1"/>
    <col min="32" max="34" width="9.1796875" style="389" hidden="1" customWidth="1"/>
    <col min="35" max="35" width="9.54296875" style="389" hidden="1" customWidth="1"/>
    <col min="36" max="38" width="9.1796875" style="389" hidden="1" customWidth="1"/>
    <col min="39" max="39" width="9.54296875" style="389" hidden="1" customWidth="1"/>
    <col min="40" max="42" width="9.1796875" style="389" hidden="1" customWidth="1"/>
    <col min="43" max="43" width="9.54296875" style="389" hidden="1" customWidth="1"/>
    <col min="44" max="46" width="9.1796875" style="389" hidden="1" customWidth="1"/>
    <col min="47" max="47" width="9.54296875" style="389" hidden="1" customWidth="1"/>
    <col min="48" max="50" width="9.1796875" style="389" hidden="1" customWidth="1"/>
    <col min="51" max="51" width="9.54296875" style="389" hidden="1" customWidth="1"/>
    <col min="52" max="54" width="9.1796875" style="389" hidden="1" customWidth="1"/>
    <col min="55" max="55" width="9.54296875" style="389" hidden="1" customWidth="1"/>
    <col min="56" max="58" width="9.1796875" style="389" hidden="1" customWidth="1"/>
    <col min="59" max="59" width="9.54296875" style="389" hidden="1" customWidth="1"/>
    <col min="60" max="62" width="9.1796875" style="389" hidden="1" customWidth="1"/>
    <col min="63" max="63" width="9.54296875" style="389" hidden="1" customWidth="1"/>
    <col min="64" max="66" width="9.1796875" style="389" hidden="1" customWidth="1"/>
    <col min="67" max="67" width="9.54296875" style="389" hidden="1" customWidth="1"/>
    <col min="68" max="70" width="9.1796875" style="389" hidden="1" customWidth="1"/>
    <col min="71" max="71" width="9.54296875" style="389" hidden="1" customWidth="1"/>
    <col min="72" max="74" width="9.1796875" style="389" hidden="1" customWidth="1"/>
    <col min="75" max="75" width="9.54296875" style="389" hidden="1" customWidth="1"/>
    <col min="76" max="78" width="9.1796875" style="389" hidden="1" customWidth="1"/>
    <col min="79" max="79" width="9.54296875" style="389" hidden="1" customWidth="1"/>
    <col min="80" max="82" width="9.1796875" style="389" hidden="1" customWidth="1"/>
    <col min="83" max="83" width="9.54296875" style="389" hidden="1" customWidth="1"/>
    <col min="84" max="86" width="9.1796875" style="389" hidden="1" customWidth="1"/>
    <col min="87" max="87" width="9.54296875" style="389" hidden="1" customWidth="1"/>
    <col min="88" max="258" width="9.1796875" style="389" hidden="1" customWidth="1"/>
    <col min="259" max="259" width="9.54296875" style="389" hidden="1" customWidth="1"/>
    <col min="260" max="16384" width="9.1796875" style="389" hidden="1"/>
  </cols>
  <sheetData>
    <row r="1" spans="1:7" s="469" customFormat="1" ht="128.25" customHeight="1" x14ac:dyDescent="0.35">
      <c r="A1" s="691"/>
      <c r="B1" s="690"/>
      <c r="C1" s="873"/>
      <c r="D1" s="874"/>
      <c r="E1" s="874"/>
    </row>
    <row r="2" spans="1:7" ht="15.5" x14ac:dyDescent="0.35">
      <c r="B2" s="470"/>
      <c r="C2" s="471"/>
      <c r="D2" s="437"/>
    </row>
    <row r="3" spans="1:7" ht="30.25" customHeight="1" x14ac:dyDescent="0.35">
      <c r="B3" s="841" t="s">
        <v>278</v>
      </c>
      <c r="C3" s="842"/>
      <c r="D3" s="657"/>
      <c r="E3" s="657"/>
      <c r="F3" s="437"/>
      <c r="G3" s="437"/>
    </row>
    <row r="4" spans="1:7" ht="30.25" customHeight="1" x14ac:dyDescent="0.35">
      <c r="B4" s="862" t="s">
        <v>403</v>
      </c>
      <c r="C4" s="863"/>
      <c r="D4" s="863"/>
      <c r="E4" s="864"/>
      <c r="F4" s="437"/>
      <c r="G4" s="437"/>
    </row>
    <row r="5" spans="1:7" ht="30.25" customHeight="1" x14ac:dyDescent="0.35">
      <c r="B5" s="839" t="s">
        <v>326</v>
      </c>
      <c r="C5" s="839"/>
      <c r="D5" s="622"/>
      <c r="E5" s="609" t="str">
        <f>IF(D5="","Enter reporting period year ending (e.g. for 2021-2022 enter 2022)",IF(D5&lt;2022,"This calculator is not suitable for earlier reporting periods",""))</f>
        <v>Enter reporting period year ending (e.g. for 2021-2022 enter 2022)</v>
      </c>
      <c r="F5" s="437"/>
      <c r="G5" s="437"/>
    </row>
    <row r="6" spans="1:7" ht="30.25" customHeight="1" x14ac:dyDescent="0.35">
      <c r="B6" s="839" t="s">
        <v>250</v>
      </c>
      <c r="C6" s="839"/>
      <c r="D6" s="658"/>
      <c r="E6" s="609" t="str">
        <f>IF(ISNUMBER(D6)*ISNUMBER('Methane method 2 3'!D15),Incinp,IF(D6="","Please select reporting method",""))</f>
        <v>Please select reporting method</v>
      </c>
      <c r="F6" s="437"/>
      <c r="G6" s="437"/>
    </row>
    <row r="7" spans="1:7" s="472" customFormat="1" ht="30.25" customHeight="1" x14ac:dyDescent="0.35">
      <c r="A7" s="689"/>
      <c r="B7" s="635"/>
      <c r="C7" s="635"/>
      <c r="D7" s="659"/>
      <c r="E7" s="657"/>
      <c r="F7" s="437"/>
      <c r="G7" s="437"/>
    </row>
    <row r="8" spans="1:7" ht="30.25" customHeight="1" x14ac:dyDescent="0.35">
      <c r="B8" s="870"/>
      <c r="C8" s="871"/>
      <c r="D8" s="871"/>
      <c r="E8" s="872"/>
      <c r="F8" s="480"/>
      <c r="G8" s="437"/>
    </row>
    <row r="9" spans="1:7" ht="30.25" customHeight="1" x14ac:dyDescent="0.35">
      <c r="B9" s="839" t="s">
        <v>262</v>
      </c>
      <c r="C9" s="840"/>
      <c r="D9" s="614"/>
      <c r="E9" s="660" t="str">
        <f>IF(D9="",InpReq,IF(D9=0,InpReq," "))</f>
        <v>Please enter required information</v>
      </c>
      <c r="F9" s="496" t="str">
        <f>IF(D9="",InpReq,D9)</f>
        <v>Please enter required information</v>
      </c>
      <c r="G9" s="437"/>
    </row>
    <row r="10" spans="1:7" ht="30.25" customHeight="1" x14ac:dyDescent="0.35">
      <c r="B10" s="839" t="str">
        <f>IF(D6=1,par!E101,"-")</f>
        <v>-</v>
      </c>
      <c r="C10" s="840"/>
      <c r="D10" s="661" t="str">
        <f>F10</f>
        <v/>
      </c>
      <c r="E10" s="611" t="str">
        <f>IF(D10="","",par!$D$11)</f>
        <v/>
      </c>
      <c r="F10" s="497" t="str">
        <f>IF(D6=1,0.0585,"")</f>
        <v/>
      </c>
      <c r="G10" s="437"/>
    </row>
    <row r="11" spans="1:7" ht="30.25" customHeight="1" x14ac:dyDescent="0.35">
      <c r="B11" s="839" t="s">
        <v>404</v>
      </c>
      <c r="C11" s="840"/>
      <c r="D11" s="616" t="str">
        <f>IF(F11=par!D13,"",F11)</f>
        <v/>
      </c>
      <c r="E11" s="611" t="str">
        <f>IF(D11=0,"Value will be calculated for you",IF(D11="","",par!$D$11))</f>
        <v/>
      </c>
      <c r="F11" s="498" t="str">
        <f>IF(D6=1,D9*F10,par!D13)</f>
        <v>N/A under Method 1 - please delete</v>
      </c>
      <c r="G11" s="473"/>
    </row>
    <row r="12" spans="1:7" ht="30.25" customHeight="1" x14ac:dyDescent="0.35">
      <c r="B12" s="839" t="str">
        <f>IF($D$5&lt;2011,par!D103,par!E103)</f>
        <v>-</v>
      </c>
      <c r="C12" s="840"/>
      <c r="D12" s="617"/>
      <c r="E12" s="611" t="str">
        <f>IF(D12="","Please enter required information unless directly entering CODpsl",IF(D16&gt;0,"",""))</f>
        <v>Please enter required information unless directly entering CODpsl</v>
      </c>
      <c r="F12" s="466" t="str">
        <f>IF(D5&lt;2011,IF(D12="","",PlseDel),IF(D6=1,IF(D16="",IF(D12="",par!D20,D12),IF(D12="","",par!$D15)),IF(D12="","",par!D14)))</f>
        <v/>
      </c>
      <c r="G12" s="438"/>
    </row>
    <row r="13" spans="1:7" ht="30.25" customHeight="1" x14ac:dyDescent="0.35">
      <c r="B13" s="839" t="str">
        <f>IF($D$5&lt;2011,par!D104,par!E104)</f>
        <v>VSsl (tonnes volatile solids in sludge removed)</v>
      </c>
      <c r="C13" s="840"/>
      <c r="D13" s="617"/>
      <c r="E13" s="611" t="str">
        <f>IF(D13="","Please enter required information unless directly entering CODpsl",IF(D17&gt;0,"",""))</f>
        <v>Please enter required information unless directly entering CODpsl</v>
      </c>
      <c r="F13" s="467" t="str">
        <f>IF(D6=1,IF(D17="",IF(D13="",par!D21,D13),IF(D13="","",par!$D16)),IF(D13="","",par!D14))</f>
        <v/>
      </c>
      <c r="G13" s="438"/>
    </row>
    <row r="14" spans="1:7" ht="30.25" customHeight="1" x14ac:dyDescent="0.35">
      <c r="B14" s="839" t="str">
        <f>IF($D$5&lt;2011,par!D105,par!E105)</f>
        <v>-</v>
      </c>
      <c r="C14" s="840"/>
      <c r="D14" s="617">
        <v>1.99</v>
      </c>
      <c r="E14" s="611" t="str">
        <f>IF(D14=1.99,"Default value has been entered for you - please delete if directly entering CODpsl","")</f>
        <v>Default value has been entered for you - please delete if directly entering CODpsl</v>
      </c>
      <c r="F14" s="466" t="str">
        <f>IF(D5&lt;2011,IF(D14="","",PlseDel),IF(D6=1,IF(D16="",IF(D14="",par!D20,D14),IF(D14="","",par!$D15)),IF(D14="","",par!D14)))</f>
        <v>Please delete</v>
      </c>
      <c r="G14" s="438"/>
    </row>
    <row r="15" spans="1:7" ht="30.25" customHeight="1" x14ac:dyDescent="0.35">
      <c r="B15" s="839" t="str">
        <f>IF($D$5&lt;2011,par!D106,par!E106)</f>
        <v>Conversion factor (VSsl ===&gt; CODsl) (default = 1.48)</v>
      </c>
      <c r="C15" s="840"/>
      <c r="D15" s="617">
        <v>1.48</v>
      </c>
      <c r="E15" s="611" t="str">
        <f>IF(D15=1.48,"Default value has been entered for you - please delete if directly entering CODwasl","")</f>
        <v>Default value has been entered for you - please delete if directly entering CODwasl</v>
      </c>
      <c r="F15" s="467" t="str">
        <f>IF(D6=1,IF(D17="",IF(D15="",par!D21,D15),IF(D15="","",par!$D16)),IF(D15="","",par!D14))</f>
        <v>N/A under Methods  2 and 3 - please delete</v>
      </c>
      <c r="G15" s="474"/>
    </row>
    <row r="16" spans="1:7" ht="30.25" customHeight="1" x14ac:dyDescent="0.35">
      <c r="B16" s="839" t="str">
        <f>IF($D$5&lt;2011,par!D107,par!E107)</f>
        <v>-</v>
      </c>
      <c r="C16" s="840"/>
      <c r="D16" s="617">
        <f>D12*D14</f>
        <v>0</v>
      </c>
      <c r="E16" s="611" t="str">
        <f>IF(D16=0,"Default value will be entered for you - over-write for direct entry","Default value has been entered for you")</f>
        <v>Default value will be entered for you - over-write for direct entry</v>
      </c>
      <c r="F16" s="467" t="str">
        <f>IF(D5&lt;2011,IF(D16="","",PlseDel),IF(D6=1,IF(D16="",IF(AND(OR(D12="",D14=""),D16=""),par!$D$24,D12*D14),D16),IF(D16="",InpReq,D16)))</f>
        <v>Please delete</v>
      </c>
      <c r="G16" s="439"/>
    </row>
    <row r="17" spans="1:69" ht="30.25" customHeight="1" x14ac:dyDescent="0.35">
      <c r="B17" s="839" t="str">
        <f>IF($D$5&lt;2011,par!D108,par!E108)</f>
        <v>CODsl (tonnes COD sludge removed)</v>
      </c>
      <c r="C17" s="840"/>
      <c r="D17" s="617">
        <f>D13*D15</f>
        <v>0</v>
      </c>
      <c r="E17" s="611" t="str">
        <f>IF(D17=0,"Default value will be entered for you - over-write for direct entry","Default value has been entered for you")</f>
        <v>Default value will be entered for you - over-write for direct entry</v>
      </c>
      <c r="F17" s="467">
        <f>IF(D6=1,IF(D17="",IF(OR(D13="",D15=""),par!$D25,D13*D15),D17),IF(D17="",InpReq,D17))</f>
        <v>0</v>
      </c>
      <c r="G17" s="475"/>
    </row>
    <row r="18" spans="1:69" ht="30.25" customHeight="1" x14ac:dyDescent="0.35">
      <c r="B18" s="839" t="str">
        <f>IF($D$5&lt;2011,par!D109,par!E109)</f>
        <v>-</v>
      </c>
      <c r="C18" s="840"/>
      <c r="D18" s="624">
        <f>F18</f>
        <v>0</v>
      </c>
      <c r="E18" s="611" t="str">
        <f>IF(D18=0,"Value will be calculated for you",par!$D$11)</f>
        <v>Value will be calculated for you</v>
      </c>
      <c r="F18" s="467">
        <f>SUM(F16:F17)</f>
        <v>0</v>
      </c>
      <c r="G18" s="460"/>
    </row>
    <row r="19" spans="1:69" ht="30.25" customHeight="1" x14ac:dyDescent="0.35">
      <c r="B19" s="839" t="s">
        <v>379</v>
      </c>
      <c r="C19" s="840"/>
      <c r="D19" s="662"/>
      <c r="E19" s="663" t="str">
        <f>IF(D19="",InpReq,IF((D19)&gt;(F11-F18),"CODeff should be &lt; CODw - CODsl",""))</f>
        <v>Please enter required information</v>
      </c>
      <c r="F19" s="467" t="str">
        <f>IF(D19="",InpReq,IF((D19)&gt;(F11-F18),"CODeff should be &lt; CODw - CODsl",D19))</f>
        <v>Please enter required information</v>
      </c>
      <c r="G19" s="461"/>
    </row>
    <row r="20" spans="1:69" ht="30.25" customHeight="1" x14ac:dyDescent="0.35">
      <c r="B20" s="839" t="s">
        <v>380</v>
      </c>
      <c r="C20" s="840"/>
      <c r="D20" s="662"/>
      <c r="E20" s="663" t="str">
        <f>IF(D20="",InpReq,IF((D20+D21)&gt;(F18),"CODtrl + CODtro should be &lt; CODsl",""))</f>
        <v>Please enter required information</v>
      </c>
      <c r="F20" s="467" t="str">
        <f>IF(D20="",InpReq,IF((D20+D21)&gt;(F18),"CODtrl + CODtro should be &lt; CODsl",D20))</f>
        <v>Please enter required information</v>
      </c>
      <c r="G20" s="440"/>
      <c r="BQ20" s="114"/>
    </row>
    <row r="21" spans="1:69" ht="30.25" customHeight="1" x14ac:dyDescent="0.35">
      <c r="B21" s="839" t="s">
        <v>381</v>
      </c>
      <c r="C21" s="840"/>
      <c r="D21" s="662"/>
      <c r="E21" s="663" t="str">
        <f>IF(D21="",InpReq,IF((D20+D21)&gt;(F18),"CODtrl + CODtro should be &lt; CODsl",""))</f>
        <v>Please enter required information</v>
      </c>
      <c r="F21" s="467" t="str">
        <f>IF(D21="",InpReq,IF((D20+D21)&gt;(F18),"CODtrl + CODtro should be &lt; CODsl",D21))</f>
        <v>Please enter required information</v>
      </c>
      <c r="G21" s="441"/>
    </row>
    <row r="22" spans="1:69" ht="30.25" customHeight="1" x14ac:dyDescent="0.35">
      <c r="B22" s="839" t="s">
        <v>382</v>
      </c>
      <c r="C22" s="840"/>
      <c r="D22" s="664"/>
      <c r="E22" s="663" t="str">
        <f>IF(F22=par!$D$19,F22,F22)</f>
        <v>Select from drop-down list or enter another numerical value</v>
      </c>
      <c r="F22" s="468" t="str">
        <f>IF(D22="",par!$D$19,IF(ISNUMBER(D22),D22,VLOOKUP(D22,par!$D$88:$E$92,2,FALSE)))</f>
        <v>Select from drop-down list or enter another numerical value</v>
      </c>
      <c r="G22" s="442"/>
    </row>
    <row r="23" spans="1:69" ht="30.25" customHeight="1" x14ac:dyDescent="0.35">
      <c r="B23" s="839" t="s">
        <v>383</v>
      </c>
      <c r="C23" s="840"/>
      <c r="D23" s="665"/>
      <c r="E23" s="663" t="str">
        <f>IF(F23=par!$D$19,F23,F23)</f>
        <v>Select from drop-down list or enter another numerical value</v>
      </c>
      <c r="F23" s="468" t="str">
        <f>IF(D23="",par!$D$19,IF(ISNUMBER(D23),D23,VLOOKUP(D23,par!$D$88:$E$92,2,FALSE)))</f>
        <v>Select from drop-down list or enter another numerical value</v>
      </c>
      <c r="G23" s="443"/>
    </row>
    <row r="24" spans="1:69" ht="30.25" customHeight="1" x14ac:dyDescent="0.35">
      <c r="B24" s="839" t="s">
        <v>384</v>
      </c>
      <c r="C24" s="840"/>
      <c r="D24" s="662"/>
      <c r="E24" s="611" t="str">
        <f>IF(D24="",F24,"")</f>
        <v>Please enter required information</v>
      </c>
      <c r="F24" s="465" t="str">
        <f>IF(D24="",InpReq,D24)</f>
        <v>Please enter required information</v>
      </c>
      <c r="G24" s="438"/>
    </row>
    <row r="25" spans="1:69" ht="30.25" customHeight="1" x14ac:dyDescent="0.35">
      <c r="B25" s="839" t="s">
        <v>385</v>
      </c>
      <c r="C25" s="840"/>
      <c r="D25" s="662"/>
      <c r="E25" s="611" t="str">
        <f>IF(D25="",F25,"")</f>
        <v>Please enter required information</v>
      </c>
      <c r="F25" s="465" t="str">
        <f>IF(D25="",InpReq,D25)</f>
        <v>Please enter required information</v>
      </c>
      <c r="G25" s="442"/>
    </row>
    <row r="26" spans="1:69" s="476" customFormat="1" ht="30.25" customHeight="1" x14ac:dyDescent="0.35">
      <c r="A26" s="499"/>
      <c r="B26" s="839" t="s">
        <v>386</v>
      </c>
      <c r="C26" s="840"/>
      <c r="D26" s="662"/>
      <c r="E26" s="611" t="str">
        <f>IF(D26="",F26,"")</f>
        <v>Please enter required information</v>
      </c>
      <c r="F26" s="465" t="str">
        <f>IF(D26="",InpReq,D26)</f>
        <v>Please enter required information</v>
      </c>
      <c r="G26" s="442"/>
    </row>
    <row r="27" spans="1:69" ht="30.25" customHeight="1" x14ac:dyDescent="0.35">
      <c r="B27" s="839" t="s">
        <v>454</v>
      </c>
      <c r="C27" s="840"/>
      <c r="D27" s="703">
        <v>6.3</v>
      </c>
      <c r="E27" s="611" t="str">
        <f>IF(D27="","",par!$D$11)</f>
        <v>Default value has been entered for you</v>
      </c>
      <c r="F27" s="467">
        <v>6.3</v>
      </c>
      <c r="G27" s="438"/>
    </row>
    <row r="28" spans="1:69" ht="30.25" customHeight="1" x14ac:dyDescent="0.35">
      <c r="B28" s="839" t="s">
        <v>453</v>
      </c>
      <c r="C28" s="840"/>
      <c r="D28" s="703">
        <v>6.3</v>
      </c>
      <c r="E28" s="611" t="str">
        <f>IF(D28="","",par!$D$11)</f>
        <v>Default value has been entered for you</v>
      </c>
      <c r="F28" s="467">
        <v>6.3</v>
      </c>
      <c r="G28" s="438"/>
    </row>
    <row r="29" spans="1:69" ht="30.25" customHeight="1" x14ac:dyDescent="0.35">
      <c r="B29" s="839" t="s">
        <v>443</v>
      </c>
      <c r="C29" s="840"/>
      <c r="D29" s="661">
        <f>F29</f>
        <v>1.89952E-2</v>
      </c>
      <c r="E29" s="611" t="str">
        <f>IF(D29="","",par!$D$11)</f>
        <v>Default value has been entered for you</v>
      </c>
      <c r="F29" s="465">
        <f>6.784*10^-4*28</f>
        <v>1.89952E-2</v>
      </c>
      <c r="G29" s="477"/>
    </row>
    <row r="30" spans="1:69" ht="30.25" customHeight="1" x14ac:dyDescent="0.35">
      <c r="B30" s="666"/>
      <c r="C30" s="667"/>
      <c r="D30" s="634"/>
      <c r="E30" s="634"/>
      <c r="F30" s="437"/>
      <c r="G30" s="478"/>
    </row>
    <row r="31" spans="1:69" ht="30.25" customHeight="1" x14ac:dyDescent="0.35">
      <c r="B31" s="845" t="s">
        <v>218</v>
      </c>
      <c r="C31" s="846"/>
      <c r="D31" s="668"/>
      <c r="E31" s="668"/>
      <c r="F31" s="437"/>
      <c r="G31" s="477"/>
    </row>
    <row r="32" spans="1:69" ht="30.25" customHeight="1" x14ac:dyDescent="0.35">
      <c r="B32" s="857" t="s">
        <v>358</v>
      </c>
      <c r="C32" s="854"/>
      <c r="D32" s="854"/>
      <c r="E32" s="854"/>
      <c r="F32" s="437"/>
    </row>
    <row r="33" spans="1:7" ht="30.25" customHeight="1" x14ac:dyDescent="0.35">
      <c r="B33" s="847"/>
      <c r="C33" s="848"/>
      <c r="D33" s="613">
        <f>(IF(ISNUMBER(F11),F11,0)-IF(ISNUMBER(F18),F18,0)-IF(ISNUMBER(F19),F19,0))*IF(ISNUMBER(F22),F22,0)*F27</f>
        <v>0</v>
      </c>
      <c r="E33" s="611" t="s">
        <v>279</v>
      </c>
      <c r="F33" s="437"/>
    </row>
    <row r="34" spans="1:7" ht="30.25" customHeight="1" x14ac:dyDescent="0.35">
      <c r="B34" s="849" t="s">
        <v>284</v>
      </c>
      <c r="C34" s="850"/>
      <c r="D34" s="613">
        <f>(IF(ISNUMBER(F18),F18,0)-IF(ISNUMBER(F20),F20,0)-IF(ISNUMBER(F21),F21,0))*IF(ISNUMBER(F23),F23,0)*F28</f>
        <v>0</v>
      </c>
      <c r="E34" s="669" t="s">
        <v>280</v>
      </c>
      <c r="F34" s="437"/>
      <c r="G34" s="480"/>
    </row>
    <row r="35" spans="1:7" ht="30.25" customHeight="1" x14ac:dyDescent="0.35">
      <c r="B35" s="851"/>
      <c r="C35" s="851"/>
      <c r="D35" s="644">
        <f>(D33+D34)</f>
        <v>0</v>
      </c>
      <c r="E35" s="670" t="s">
        <v>1</v>
      </c>
      <c r="F35" s="437"/>
      <c r="G35" s="444"/>
    </row>
    <row r="36" spans="1:7" ht="30.25" customHeight="1" x14ac:dyDescent="0.35">
      <c r="B36" s="852"/>
      <c r="C36" s="853"/>
      <c r="D36" s="671"/>
      <c r="E36" s="672"/>
      <c r="F36" s="437"/>
      <c r="G36" s="445"/>
    </row>
    <row r="37" spans="1:7" ht="30.25" customHeight="1" x14ac:dyDescent="0.35">
      <c r="B37" s="854" t="s">
        <v>359</v>
      </c>
      <c r="C37" s="854"/>
      <c r="D37" s="644">
        <f>IF(D6=1,IF(ISERROR(D39/D35),D35,IF(D39/D35&lt;=0.75,D35,D39*1/0.75)),D35)</f>
        <v>0</v>
      </c>
      <c r="E37" s="650" t="s">
        <v>293</v>
      </c>
      <c r="F37" s="437"/>
      <c r="G37" s="446"/>
    </row>
    <row r="38" spans="1:7" ht="30.25" customHeight="1" x14ac:dyDescent="0.35">
      <c r="B38" s="855"/>
      <c r="C38" s="856"/>
      <c r="D38" s="642"/>
      <c r="E38" s="672"/>
      <c r="F38" s="437"/>
      <c r="G38" s="447"/>
    </row>
    <row r="39" spans="1:7" ht="30.25" customHeight="1" x14ac:dyDescent="0.35">
      <c r="B39" s="854" t="s">
        <v>435</v>
      </c>
      <c r="C39" s="854"/>
      <c r="D39" s="644">
        <f>F29*(IF(ISNUMBER(F24),F24,0)+IF(ISNUMBER(F25),F25,0)+IF(ISNUMBER(F26),F26,0))</f>
        <v>0</v>
      </c>
      <c r="E39" s="652" t="s">
        <v>360</v>
      </c>
      <c r="F39" s="437"/>
      <c r="G39" s="448"/>
    </row>
    <row r="40" spans="1:7" s="10" customFormat="1" ht="30.25" customHeight="1" x14ac:dyDescent="0.35">
      <c r="A40" s="499"/>
      <c r="B40" s="852"/>
      <c r="C40" s="853"/>
      <c r="D40" s="673"/>
      <c r="E40" s="674"/>
      <c r="F40" s="437"/>
      <c r="G40" s="447"/>
    </row>
    <row r="41" spans="1:7" ht="30.25" customHeight="1" x14ac:dyDescent="0.35">
      <c r="B41" s="857" t="s">
        <v>361</v>
      </c>
      <c r="C41" s="857"/>
      <c r="D41" s="618" t="str">
        <f>IF(ISBLANK(D5),"Select a reporting year",IF(D5&gt;=2015,D37-D39,Incinp))</f>
        <v>Select a reporting year</v>
      </c>
      <c r="E41" s="652" t="s">
        <v>362</v>
      </c>
      <c r="F41" s="437"/>
      <c r="G41" s="448"/>
    </row>
    <row r="42" spans="1:7" ht="30.25" customHeight="1" x14ac:dyDescent="0.35">
      <c r="B42" s="858"/>
      <c r="C42" s="859"/>
      <c r="D42" s="675"/>
      <c r="E42" s="672"/>
      <c r="F42" s="437"/>
      <c r="G42" s="448"/>
    </row>
    <row r="43" spans="1:7" ht="30.25" customHeight="1" x14ac:dyDescent="0.35">
      <c r="B43" s="676"/>
      <c r="C43" s="677"/>
      <c r="D43" s="678"/>
      <c r="E43" s="678"/>
      <c r="F43" s="437"/>
      <c r="G43" s="448"/>
    </row>
    <row r="44" spans="1:7" ht="30.25" customHeight="1" x14ac:dyDescent="0.35">
      <c r="B44" s="843" t="s">
        <v>4</v>
      </c>
      <c r="C44" s="844"/>
      <c r="D44" s="679"/>
      <c r="E44" s="680"/>
      <c r="F44" s="437"/>
      <c r="G44" s="448"/>
    </row>
    <row r="45" spans="1:7" ht="30.25" customHeight="1" x14ac:dyDescent="0.35">
      <c r="B45" s="860" t="s">
        <v>281</v>
      </c>
      <c r="C45" s="861"/>
      <c r="D45" s="681" t="str">
        <f>IF(D6=1, IF(D41="Select a reporting year", "-", IF(D41&lt;0,0,D41)), IF('Methane method 2 3'!D51="Select a reporting year", "-", IF('Methane method 2 3'!D51&lt;0,0,'Methane method 2 3'!D51)))</f>
        <v>-</v>
      </c>
      <c r="E45" s="682" t="s">
        <v>363</v>
      </c>
      <c r="F45" s="437"/>
      <c r="G45" s="448"/>
    </row>
    <row r="46" spans="1:7" ht="30.25" customHeight="1" x14ac:dyDescent="0.35">
      <c r="B46" s="865" t="s">
        <v>282</v>
      </c>
      <c r="C46" s="866"/>
      <c r="D46" s="618" t="str">
        <f>IF(ISERROR('Nitrogen Method 1 2 3'!D27),"-",'Nitrogen Method 1 2 3'!D27)</f>
        <v>-</v>
      </c>
      <c r="E46" s="652" t="s">
        <v>364</v>
      </c>
      <c r="F46" s="437"/>
      <c r="G46" s="448"/>
    </row>
    <row r="47" spans="1:7" ht="30.25" customHeight="1" x14ac:dyDescent="0.35">
      <c r="B47" s="867" t="s">
        <v>283</v>
      </c>
      <c r="C47" s="868"/>
      <c r="D47" s="656">
        <f>SUM(D45:D46)</f>
        <v>0</v>
      </c>
      <c r="E47" s="652" t="s">
        <v>365</v>
      </c>
      <c r="F47" s="437"/>
      <c r="G47" s="448"/>
    </row>
    <row r="48" spans="1:7" ht="9" customHeight="1" x14ac:dyDescent="0.35">
      <c r="B48" s="501"/>
      <c r="C48" s="502"/>
      <c r="D48" s="479"/>
      <c r="E48" s="479"/>
      <c r="F48" s="473"/>
      <c r="G48" s="449"/>
    </row>
    <row r="49" spans="2:259" ht="30.25" customHeight="1" x14ac:dyDescent="0.35">
      <c r="B49" s="501"/>
      <c r="C49" s="502"/>
      <c r="D49" s="479"/>
      <c r="E49" s="479"/>
      <c r="F49" s="473"/>
      <c r="G49" s="449"/>
      <c r="H49" s="875" t="s">
        <v>217</v>
      </c>
      <c r="I49" s="836"/>
      <c r="J49" s="836"/>
      <c r="K49" s="837"/>
      <c r="L49" s="835" t="s">
        <v>217</v>
      </c>
      <c r="M49" s="836"/>
      <c r="N49" s="836"/>
      <c r="O49" s="837"/>
      <c r="P49" s="835" t="s">
        <v>217</v>
      </c>
      <c r="Q49" s="836"/>
      <c r="R49" s="836"/>
      <c r="S49" s="837"/>
      <c r="T49" s="835" t="s">
        <v>217</v>
      </c>
      <c r="U49" s="836"/>
      <c r="V49" s="836"/>
      <c r="W49" s="837"/>
      <c r="X49" s="835" t="s">
        <v>217</v>
      </c>
      <c r="Y49" s="836"/>
      <c r="Z49" s="836"/>
      <c r="AA49" s="837"/>
      <c r="AB49" s="835" t="s">
        <v>217</v>
      </c>
      <c r="AC49" s="836"/>
      <c r="AD49" s="836"/>
      <c r="AE49" s="837"/>
      <c r="AF49" s="835" t="s">
        <v>217</v>
      </c>
      <c r="AG49" s="836"/>
      <c r="AH49" s="836"/>
      <c r="AI49" s="837"/>
      <c r="AJ49" s="835" t="s">
        <v>217</v>
      </c>
      <c r="AK49" s="836"/>
      <c r="AL49" s="836"/>
      <c r="AM49" s="837"/>
      <c r="AN49" s="835" t="s">
        <v>217</v>
      </c>
      <c r="AO49" s="836"/>
      <c r="AP49" s="836"/>
      <c r="AQ49" s="837"/>
      <c r="AR49" s="835" t="s">
        <v>217</v>
      </c>
      <c r="AS49" s="836"/>
      <c r="AT49" s="836"/>
      <c r="AU49" s="837"/>
      <c r="AV49" s="835" t="s">
        <v>217</v>
      </c>
      <c r="AW49" s="836"/>
      <c r="AX49" s="836"/>
      <c r="AY49" s="837"/>
      <c r="AZ49" s="835" t="s">
        <v>217</v>
      </c>
      <c r="BA49" s="836"/>
      <c r="BB49" s="836"/>
      <c r="BC49" s="837"/>
      <c r="BD49" s="835" t="s">
        <v>217</v>
      </c>
      <c r="BE49" s="836"/>
      <c r="BF49" s="836"/>
      <c r="BG49" s="837"/>
      <c r="BH49" s="835" t="s">
        <v>217</v>
      </c>
      <c r="BI49" s="836"/>
      <c r="BJ49" s="836"/>
      <c r="BK49" s="837"/>
      <c r="BL49" s="835" t="s">
        <v>217</v>
      </c>
      <c r="BM49" s="836"/>
      <c r="BN49" s="836"/>
      <c r="BO49" s="837"/>
      <c r="BP49" s="835" t="s">
        <v>217</v>
      </c>
      <c r="BQ49" s="836"/>
      <c r="BR49" s="836"/>
      <c r="BS49" s="837"/>
      <c r="BT49" s="835" t="s">
        <v>217</v>
      </c>
      <c r="BU49" s="836"/>
      <c r="BV49" s="836"/>
      <c r="BW49" s="837"/>
      <c r="BX49" s="835" t="s">
        <v>217</v>
      </c>
      <c r="BY49" s="836"/>
      <c r="BZ49" s="836"/>
      <c r="CA49" s="837"/>
      <c r="CB49" s="835" t="s">
        <v>217</v>
      </c>
      <c r="CC49" s="836"/>
      <c r="CD49" s="836"/>
      <c r="CE49" s="837"/>
      <c r="CF49" s="835" t="s">
        <v>217</v>
      </c>
      <c r="CG49" s="836"/>
      <c r="CH49" s="836"/>
      <c r="CI49" s="837"/>
      <c r="CJ49" s="835" t="s">
        <v>217</v>
      </c>
      <c r="CK49" s="836"/>
      <c r="CL49" s="836"/>
      <c r="CM49" s="837"/>
      <c r="CN49" s="835" t="s">
        <v>217</v>
      </c>
      <c r="CO49" s="836"/>
      <c r="CP49" s="836"/>
      <c r="CQ49" s="837"/>
      <c r="CR49" s="835" t="s">
        <v>217</v>
      </c>
      <c r="CS49" s="836"/>
      <c r="CT49" s="836"/>
      <c r="CU49" s="837"/>
      <c r="CV49" s="835" t="s">
        <v>217</v>
      </c>
      <c r="CW49" s="836"/>
      <c r="CX49" s="836"/>
      <c r="CY49" s="837"/>
      <c r="CZ49" s="835" t="s">
        <v>217</v>
      </c>
      <c r="DA49" s="836"/>
      <c r="DB49" s="836"/>
      <c r="DC49" s="837"/>
      <c r="DD49" s="835" t="s">
        <v>217</v>
      </c>
      <c r="DE49" s="836"/>
      <c r="DF49" s="836"/>
      <c r="DG49" s="837"/>
      <c r="DH49" s="835" t="s">
        <v>217</v>
      </c>
      <c r="DI49" s="836"/>
      <c r="DJ49" s="836"/>
      <c r="DK49" s="837"/>
      <c r="DL49" s="835" t="s">
        <v>217</v>
      </c>
      <c r="DM49" s="836"/>
      <c r="DN49" s="836"/>
      <c r="DO49" s="837"/>
      <c r="DP49" s="835" t="s">
        <v>217</v>
      </c>
      <c r="DQ49" s="836"/>
      <c r="DR49" s="836"/>
      <c r="DS49" s="837"/>
      <c r="DT49" s="835" t="s">
        <v>217</v>
      </c>
      <c r="DU49" s="836"/>
      <c r="DV49" s="836"/>
      <c r="DW49" s="837"/>
      <c r="DX49" s="835" t="s">
        <v>217</v>
      </c>
      <c r="DY49" s="836"/>
      <c r="DZ49" s="836"/>
      <c r="EA49" s="837"/>
      <c r="EB49" s="835" t="s">
        <v>217</v>
      </c>
      <c r="EC49" s="836"/>
      <c r="ED49" s="836"/>
      <c r="EE49" s="837"/>
      <c r="EF49" s="835" t="s">
        <v>217</v>
      </c>
      <c r="EG49" s="836"/>
      <c r="EH49" s="836"/>
      <c r="EI49" s="837"/>
      <c r="EJ49" s="835" t="s">
        <v>217</v>
      </c>
      <c r="EK49" s="836"/>
      <c r="EL49" s="836"/>
      <c r="EM49" s="837"/>
      <c r="EN49" s="835" t="s">
        <v>217</v>
      </c>
      <c r="EO49" s="836"/>
      <c r="EP49" s="836"/>
      <c r="EQ49" s="837"/>
      <c r="ER49" s="835" t="s">
        <v>217</v>
      </c>
      <c r="ES49" s="836"/>
      <c r="ET49" s="836"/>
      <c r="EU49" s="837"/>
      <c r="EV49" s="835" t="s">
        <v>217</v>
      </c>
      <c r="EW49" s="836"/>
      <c r="EX49" s="836"/>
      <c r="EY49" s="837"/>
      <c r="EZ49" s="835" t="s">
        <v>217</v>
      </c>
      <c r="FA49" s="836"/>
      <c r="FB49" s="836"/>
      <c r="FC49" s="837"/>
      <c r="FD49" s="835" t="s">
        <v>217</v>
      </c>
      <c r="FE49" s="836"/>
      <c r="FF49" s="836"/>
      <c r="FG49" s="837"/>
      <c r="FH49" s="835" t="s">
        <v>217</v>
      </c>
      <c r="FI49" s="836"/>
      <c r="FJ49" s="836"/>
      <c r="FK49" s="837"/>
      <c r="FL49" s="835" t="s">
        <v>217</v>
      </c>
      <c r="FM49" s="836"/>
      <c r="FN49" s="836"/>
      <c r="FO49" s="837"/>
      <c r="FP49" s="835" t="s">
        <v>217</v>
      </c>
      <c r="FQ49" s="836"/>
      <c r="FR49" s="836"/>
      <c r="FS49" s="837"/>
      <c r="FT49" s="835" t="s">
        <v>217</v>
      </c>
      <c r="FU49" s="836"/>
      <c r="FV49" s="836"/>
      <c r="FW49" s="837"/>
      <c r="FX49" s="835" t="s">
        <v>217</v>
      </c>
      <c r="FY49" s="836"/>
      <c r="FZ49" s="836"/>
      <c r="GA49" s="837"/>
      <c r="GB49" s="835" t="s">
        <v>217</v>
      </c>
      <c r="GC49" s="836"/>
      <c r="GD49" s="836"/>
      <c r="GE49" s="837"/>
      <c r="GF49" s="835" t="s">
        <v>217</v>
      </c>
      <c r="GG49" s="836"/>
      <c r="GH49" s="836"/>
      <c r="GI49" s="837"/>
      <c r="GJ49" s="835" t="s">
        <v>217</v>
      </c>
      <c r="GK49" s="836"/>
      <c r="GL49" s="836"/>
      <c r="GM49" s="837"/>
      <c r="GN49" s="835" t="s">
        <v>217</v>
      </c>
      <c r="GO49" s="836"/>
      <c r="GP49" s="836"/>
      <c r="GQ49" s="837"/>
      <c r="GR49" s="835" t="s">
        <v>217</v>
      </c>
      <c r="GS49" s="836"/>
      <c r="GT49" s="836"/>
      <c r="GU49" s="837"/>
      <c r="GV49" s="835" t="s">
        <v>217</v>
      </c>
      <c r="GW49" s="836"/>
      <c r="GX49" s="836"/>
      <c r="GY49" s="837"/>
      <c r="GZ49" s="835" t="s">
        <v>217</v>
      </c>
      <c r="HA49" s="836"/>
      <c r="HB49" s="836"/>
      <c r="HC49" s="837"/>
      <c r="HD49" s="835" t="s">
        <v>217</v>
      </c>
      <c r="HE49" s="836"/>
      <c r="HF49" s="836"/>
      <c r="HG49" s="837"/>
      <c r="HH49" s="835" t="s">
        <v>217</v>
      </c>
      <c r="HI49" s="836"/>
      <c r="HJ49" s="836"/>
      <c r="HK49" s="837"/>
      <c r="HL49" s="835" t="s">
        <v>217</v>
      </c>
      <c r="HM49" s="836"/>
      <c r="HN49" s="836"/>
      <c r="HO49" s="837"/>
      <c r="HP49" s="835" t="s">
        <v>217</v>
      </c>
      <c r="HQ49" s="836"/>
      <c r="HR49" s="836"/>
      <c r="HS49" s="837"/>
      <c r="HT49" s="835" t="s">
        <v>217</v>
      </c>
      <c r="HU49" s="836"/>
      <c r="HV49" s="836"/>
      <c r="HW49" s="837"/>
      <c r="HX49" s="835" t="s">
        <v>217</v>
      </c>
      <c r="HY49" s="836"/>
      <c r="HZ49" s="836"/>
      <c r="IA49" s="837"/>
      <c r="IB49" s="835" t="s">
        <v>217</v>
      </c>
      <c r="IC49" s="836"/>
      <c r="ID49" s="836"/>
      <c r="IE49" s="837"/>
      <c r="IF49" s="835" t="s">
        <v>217</v>
      </c>
      <c r="IG49" s="836"/>
      <c r="IH49" s="836"/>
      <c r="II49" s="837"/>
      <c r="IJ49" s="835" t="s">
        <v>217</v>
      </c>
      <c r="IK49" s="836"/>
      <c r="IL49" s="836"/>
      <c r="IM49" s="837"/>
      <c r="IN49" s="835" t="s">
        <v>217</v>
      </c>
      <c r="IO49" s="836"/>
      <c r="IP49" s="836"/>
      <c r="IQ49" s="837"/>
      <c r="IR49" s="835" t="s">
        <v>217</v>
      </c>
      <c r="IS49" s="836"/>
      <c r="IT49" s="836"/>
      <c r="IU49" s="837"/>
      <c r="IV49" s="835" t="s">
        <v>217</v>
      </c>
      <c r="IW49" s="836"/>
      <c r="IX49" s="836"/>
      <c r="IY49" s="837"/>
    </row>
    <row r="50" spans="2:259" ht="5.25" customHeight="1" x14ac:dyDescent="0.45">
      <c r="B50" s="515"/>
      <c r="C50" s="515"/>
      <c r="D50" s="515"/>
      <c r="E50" s="515"/>
      <c r="F50" s="473"/>
      <c r="G50" s="446"/>
      <c r="H50" s="838" t="s">
        <v>252</v>
      </c>
      <c r="I50" s="832"/>
      <c r="J50" s="832"/>
      <c r="K50" s="833"/>
      <c r="L50" s="766" t="s">
        <v>252</v>
      </c>
      <c r="M50" s="832"/>
      <c r="N50" s="832"/>
      <c r="O50" s="833"/>
      <c r="P50" s="766" t="s">
        <v>252</v>
      </c>
      <c r="Q50" s="832"/>
      <c r="R50" s="832"/>
      <c r="S50" s="833"/>
      <c r="T50" s="766" t="s">
        <v>252</v>
      </c>
      <c r="U50" s="832"/>
      <c r="V50" s="832"/>
      <c r="W50" s="833"/>
      <c r="X50" s="766" t="s">
        <v>252</v>
      </c>
      <c r="Y50" s="832"/>
      <c r="Z50" s="832"/>
      <c r="AA50" s="833"/>
      <c r="AB50" s="766" t="s">
        <v>252</v>
      </c>
      <c r="AC50" s="832"/>
      <c r="AD50" s="832"/>
      <c r="AE50" s="833"/>
      <c r="AF50" s="766" t="s">
        <v>252</v>
      </c>
      <c r="AG50" s="832"/>
      <c r="AH50" s="832"/>
      <c r="AI50" s="833"/>
      <c r="AJ50" s="766" t="s">
        <v>252</v>
      </c>
      <c r="AK50" s="832"/>
      <c r="AL50" s="832"/>
      <c r="AM50" s="833"/>
      <c r="AN50" s="766" t="s">
        <v>252</v>
      </c>
      <c r="AO50" s="832"/>
      <c r="AP50" s="832"/>
      <c r="AQ50" s="833"/>
      <c r="AR50" s="766" t="s">
        <v>252</v>
      </c>
      <c r="AS50" s="832"/>
      <c r="AT50" s="832"/>
      <c r="AU50" s="833"/>
      <c r="AV50" s="766" t="s">
        <v>252</v>
      </c>
      <c r="AW50" s="832"/>
      <c r="AX50" s="832"/>
      <c r="AY50" s="833"/>
      <c r="AZ50" s="766" t="s">
        <v>252</v>
      </c>
      <c r="BA50" s="832"/>
      <c r="BB50" s="832"/>
      <c r="BC50" s="833"/>
      <c r="BD50" s="766" t="s">
        <v>252</v>
      </c>
      <c r="BE50" s="832"/>
      <c r="BF50" s="832"/>
      <c r="BG50" s="833"/>
      <c r="BH50" s="766" t="s">
        <v>252</v>
      </c>
      <c r="BI50" s="832"/>
      <c r="BJ50" s="832"/>
      <c r="BK50" s="833"/>
      <c r="BL50" s="766" t="s">
        <v>252</v>
      </c>
      <c r="BM50" s="832"/>
      <c r="BN50" s="832"/>
      <c r="BO50" s="833"/>
      <c r="BP50" s="766" t="s">
        <v>252</v>
      </c>
      <c r="BQ50" s="832"/>
      <c r="BR50" s="832"/>
      <c r="BS50" s="833"/>
      <c r="BT50" s="766" t="s">
        <v>252</v>
      </c>
      <c r="BU50" s="832"/>
      <c r="BV50" s="832"/>
      <c r="BW50" s="833"/>
      <c r="BX50" s="766" t="s">
        <v>252</v>
      </c>
      <c r="BY50" s="832"/>
      <c r="BZ50" s="832"/>
      <c r="CA50" s="833"/>
      <c r="CB50" s="766" t="s">
        <v>252</v>
      </c>
      <c r="CC50" s="832"/>
      <c r="CD50" s="832"/>
      <c r="CE50" s="833"/>
      <c r="CF50" s="766" t="s">
        <v>252</v>
      </c>
      <c r="CG50" s="832"/>
      <c r="CH50" s="832"/>
      <c r="CI50" s="833"/>
      <c r="CJ50" s="766" t="s">
        <v>252</v>
      </c>
      <c r="CK50" s="832"/>
      <c r="CL50" s="832"/>
      <c r="CM50" s="833"/>
      <c r="CN50" s="766" t="s">
        <v>252</v>
      </c>
      <c r="CO50" s="832"/>
      <c r="CP50" s="832"/>
      <c r="CQ50" s="833"/>
      <c r="CR50" s="766" t="s">
        <v>252</v>
      </c>
      <c r="CS50" s="832"/>
      <c r="CT50" s="832"/>
      <c r="CU50" s="833"/>
      <c r="CV50" s="766" t="s">
        <v>252</v>
      </c>
      <c r="CW50" s="832"/>
      <c r="CX50" s="832"/>
      <c r="CY50" s="833"/>
      <c r="CZ50" s="766" t="s">
        <v>252</v>
      </c>
      <c r="DA50" s="832"/>
      <c r="DB50" s="832"/>
      <c r="DC50" s="833"/>
      <c r="DD50" s="766" t="s">
        <v>252</v>
      </c>
      <c r="DE50" s="832"/>
      <c r="DF50" s="832"/>
      <c r="DG50" s="833"/>
      <c r="DH50" s="766" t="s">
        <v>252</v>
      </c>
      <c r="DI50" s="832"/>
      <c r="DJ50" s="832"/>
      <c r="DK50" s="833"/>
      <c r="DL50" s="766" t="s">
        <v>252</v>
      </c>
      <c r="DM50" s="832"/>
      <c r="DN50" s="832"/>
      <c r="DO50" s="833"/>
      <c r="DP50" s="766" t="s">
        <v>252</v>
      </c>
      <c r="DQ50" s="832"/>
      <c r="DR50" s="832"/>
      <c r="DS50" s="833"/>
      <c r="DT50" s="766" t="s">
        <v>252</v>
      </c>
      <c r="DU50" s="832"/>
      <c r="DV50" s="832"/>
      <c r="DW50" s="833"/>
      <c r="DX50" s="766" t="s">
        <v>252</v>
      </c>
      <c r="DY50" s="832"/>
      <c r="DZ50" s="832"/>
      <c r="EA50" s="833"/>
      <c r="EB50" s="766" t="s">
        <v>252</v>
      </c>
      <c r="EC50" s="832"/>
      <c r="ED50" s="832"/>
      <c r="EE50" s="833"/>
      <c r="EF50" s="766" t="s">
        <v>252</v>
      </c>
      <c r="EG50" s="832"/>
      <c r="EH50" s="832"/>
      <c r="EI50" s="833"/>
      <c r="EJ50" s="766" t="s">
        <v>252</v>
      </c>
      <c r="EK50" s="832"/>
      <c r="EL50" s="832"/>
      <c r="EM50" s="833"/>
      <c r="EN50" s="766" t="s">
        <v>252</v>
      </c>
      <c r="EO50" s="832"/>
      <c r="EP50" s="832"/>
      <c r="EQ50" s="833"/>
      <c r="ER50" s="766" t="s">
        <v>252</v>
      </c>
      <c r="ES50" s="832"/>
      <c r="ET50" s="832"/>
      <c r="EU50" s="833"/>
      <c r="EV50" s="766" t="s">
        <v>252</v>
      </c>
      <c r="EW50" s="832"/>
      <c r="EX50" s="832"/>
      <c r="EY50" s="833"/>
      <c r="EZ50" s="766" t="s">
        <v>252</v>
      </c>
      <c r="FA50" s="832"/>
      <c r="FB50" s="832"/>
      <c r="FC50" s="833"/>
      <c r="FD50" s="766" t="s">
        <v>252</v>
      </c>
      <c r="FE50" s="832"/>
      <c r="FF50" s="832"/>
      <c r="FG50" s="833"/>
      <c r="FH50" s="766" t="s">
        <v>252</v>
      </c>
      <c r="FI50" s="832"/>
      <c r="FJ50" s="832"/>
      <c r="FK50" s="833"/>
      <c r="FL50" s="766" t="s">
        <v>252</v>
      </c>
      <c r="FM50" s="832"/>
      <c r="FN50" s="832"/>
      <c r="FO50" s="833"/>
      <c r="FP50" s="766" t="s">
        <v>252</v>
      </c>
      <c r="FQ50" s="832"/>
      <c r="FR50" s="832"/>
      <c r="FS50" s="833"/>
      <c r="FT50" s="766" t="s">
        <v>252</v>
      </c>
      <c r="FU50" s="832"/>
      <c r="FV50" s="832"/>
      <c r="FW50" s="833"/>
      <c r="FX50" s="766" t="s">
        <v>252</v>
      </c>
      <c r="FY50" s="832"/>
      <c r="FZ50" s="832"/>
      <c r="GA50" s="833"/>
      <c r="GB50" s="766" t="s">
        <v>252</v>
      </c>
      <c r="GC50" s="832"/>
      <c r="GD50" s="832"/>
      <c r="GE50" s="833"/>
      <c r="GF50" s="766" t="s">
        <v>252</v>
      </c>
      <c r="GG50" s="832"/>
      <c r="GH50" s="832"/>
      <c r="GI50" s="833"/>
      <c r="GJ50" s="766" t="s">
        <v>252</v>
      </c>
      <c r="GK50" s="832"/>
      <c r="GL50" s="832"/>
      <c r="GM50" s="833"/>
      <c r="GN50" s="766" t="s">
        <v>252</v>
      </c>
      <c r="GO50" s="832"/>
      <c r="GP50" s="832"/>
      <c r="GQ50" s="833"/>
      <c r="GR50" s="766" t="s">
        <v>252</v>
      </c>
      <c r="GS50" s="832"/>
      <c r="GT50" s="832"/>
      <c r="GU50" s="833"/>
      <c r="GV50" s="766" t="s">
        <v>252</v>
      </c>
      <c r="GW50" s="832"/>
      <c r="GX50" s="832"/>
      <c r="GY50" s="833"/>
      <c r="GZ50" s="766" t="s">
        <v>252</v>
      </c>
      <c r="HA50" s="832"/>
      <c r="HB50" s="832"/>
      <c r="HC50" s="833"/>
      <c r="HD50" s="766" t="s">
        <v>252</v>
      </c>
      <c r="HE50" s="832"/>
      <c r="HF50" s="832"/>
      <c r="HG50" s="833"/>
      <c r="HH50" s="766" t="s">
        <v>252</v>
      </c>
      <c r="HI50" s="832"/>
      <c r="HJ50" s="832"/>
      <c r="HK50" s="833"/>
      <c r="HL50" s="766" t="s">
        <v>252</v>
      </c>
      <c r="HM50" s="832"/>
      <c r="HN50" s="832"/>
      <c r="HO50" s="833"/>
      <c r="HP50" s="766" t="s">
        <v>252</v>
      </c>
      <c r="HQ50" s="832"/>
      <c r="HR50" s="832"/>
      <c r="HS50" s="833"/>
      <c r="HT50" s="766" t="s">
        <v>252</v>
      </c>
      <c r="HU50" s="832"/>
      <c r="HV50" s="832"/>
      <c r="HW50" s="833"/>
      <c r="HX50" s="766" t="s">
        <v>252</v>
      </c>
      <c r="HY50" s="832"/>
      <c r="HZ50" s="832"/>
      <c r="IA50" s="833"/>
      <c r="IB50" s="766" t="s">
        <v>252</v>
      </c>
      <c r="IC50" s="832"/>
      <c r="ID50" s="832"/>
      <c r="IE50" s="833"/>
      <c r="IF50" s="766" t="s">
        <v>252</v>
      </c>
      <c r="IG50" s="832"/>
      <c r="IH50" s="832"/>
      <c r="II50" s="833"/>
      <c r="IJ50" s="766" t="s">
        <v>252</v>
      </c>
      <c r="IK50" s="832"/>
      <c r="IL50" s="832"/>
      <c r="IM50" s="833"/>
      <c r="IN50" s="766" t="s">
        <v>252</v>
      </c>
      <c r="IO50" s="832"/>
      <c r="IP50" s="832"/>
      <c r="IQ50" s="833"/>
      <c r="IR50" s="766" t="s">
        <v>252</v>
      </c>
      <c r="IS50" s="832"/>
      <c r="IT50" s="832"/>
      <c r="IU50" s="833"/>
      <c r="IV50" s="766" t="s">
        <v>252</v>
      </c>
      <c r="IW50" s="832"/>
      <c r="IX50" s="832"/>
      <c r="IY50" s="833"/>
    </row>
    <row r="51" spans="2:259" ht="30.25" hidden="1" customHeight="1" x14ac:dyDescent="0.35">
      <c r="B51" s="515"/>
      <c r="C51" s="515"/>
      <c r="D51" s="515"/>
      <c r="E51" s="515"/>
      <c r="F51" s="473"/>
      <c r="G51" s="446"/>
      <c r="H51" s="834" t="s">
        <v>253</v>
      </c>
      <c r="I51" s="268" t="s">
        <v>1</v>
      </c>
      <c r="J51" s="269" t="s">
        <v>2</v>
      </c>
      <c r="K51" s="270" t="s">
        <v>3</v>
      </c>
      <c r="L51" s="769" t="s">
        <v>253</v>
      </c>
      <c r="M51" s="268" t="s">
        <v>1</v>
      </c>
      <c r="N51" s="269" t="s">
        <v>2</v>
      </c>
      <c r="O51" s="270" t="s">
        <v>3</v>
      </c>
      <c r="P51" s="769" t="s">
        <v>253</v>
      </c>
      <c r="Q51" s="268" t="s">
        <v>1</v>
      </c>
      <c r="R51" s="269" t="s">
        <v>2</v>
      </c>
      <c r="S51" s="270" t="s">
        <v>3</v>
      </c>
      <c r="T51" s="769" t="s">
        <v>253</v>
      </c>
      <c r="U51" s="268" t="s">
        <v>1</v>
      </c>
      <c r="V51" s="269" t="s">
        <v>2</v>
      </c>
      <c r="W51" s="270" t="s">
        <v>3</v>
      </c>
      <c r="X51" s="769" t="s">
        <v>253</v>
      </c>
      <c r="Y51" s="268" t="s">
        <v>1</v>
      </c>
      <c r="Z51" s="269" t="s">
        <v>2</v>
      </c>
      <c r="AA51" s="270" t="s">
        <v>3</v>
      </c>
      <c r="AB51" s="769" t="s">
        <v>253</v>
      </c>
      <c r="AC51" s="268" t="s">
        <v>1</v>
      </c>
      <c r="AD51" s="269" t="s">
        <v>2</v>
      </c>
      <c r="AE51" s="270" t="s">
        <v>3</v>
      </c>
      <c r="AF51" s="769" t="s">
        <v>253</v>
      </c>
      <c r="AG51" s="268" t="s">
        <v>1</v>
      </c>
      <c r="AH51" s="269" t="s">
        <v>2</v>
      </c>
      <c r="AI51" s="270" t="s">
        <v>3</v>
      </c>
      <c r="AJ51" s="769" t="s">
        <v>253</v>
      </c>
      <c r="AK51" s="268" t="s">
        <v>1</v>
      </c>
      <c r="AL51" s="269" t="s">
        <v>2</v>
      </c>
      <c r="AM51" s="270" t="s">
        <v>3</v>
      </c>
      <c r="AN51" s="769" t="s">
        <v>253</v>
      </c>
      <c r="AO51" s="268" t="s">
        <v>1</v>
      </c>
      <c r="AP51" s="269" t="s">
        <v>2</v>
      </c>
      <c r="AQ51" s="270" t="s">
        <v>3</v>
      </c>
      <c r="AR51" s="769" t="s">
        <v>253</v>
      </c>
      <c r="AS51" s="268" t="s">
        <v>1</v>
      </c>
      <c r="AT51" s="269" t="s">
        <v>2</v>
      </c>
      <c r="AU51" s="270" t="s">
        <v>3</v>
      </c>
      <c r="AV51" s="769" t="s">
        <v>253</v>
      </c>
      <c r="AW51" s="268" t="s">
        <v>1</v>
      </c>
      <c r="AX51" s="269" t="s">
        <v>2</v>
      </c>
      <c r="AY51" s="270" t="s">
        <v>3</v>
      </c>
      <c r="AZ51" s="769" t="s">
        <v>253</v>
      </c>
      <c r="BA51" s="268" t="s">
        <v>1</v>
      </c>
      <c r="BB51" s="269" t="s">
        <v>2</v>
      </c>
      <c r="BC51" s="270" t="s">
        <v>3</v>
      </c>
      <c r="BD51" s="769" t="s">
        <v>253</v>
      </c>
      <c r="BE51" s="268" t="s">
        <v>1</v>
      </c>
      <c r="BF51" s="269" t="s">
        <v>2</v>
      </c>
      <c r="BG51" s="270" t="s">
        <v>3</v>
      </c>
      <c r="BH51" s="769" t="s">
        <v>253</v>
      </c>
      <c r="BI51" s="268" t="s">
        <v>1</v>
      </c>
      <c r="BJ51" s="269" t="s">
        <v>2</v>
      </c>
      <c r="BK51" s="270" t="s">
        <v>3</v>
      </c>
      <c r="BL51" s="769" t="s">
        <v>253</v>
      </c>
      <c r="BM51" s="268" t="s">
        <v>1</v>
      </c>
      <c r="BN51" s="269" t="s">
        <v>2</v>
      </c>
      <c r="BO51" s="270" t="s">
        <v>3</v>
      </c>
      <c r="BP51" s="769" t="s">
        <v>253</v>
      </c>
      <c r="BQ51" s="268" t="s">
        <v>1</v>
      </c>
      <c r="BR51" s="269" t="s">
        <v>2</v>
      </c>
      <c r="BS51" s="270" t="s">
        <v>3</v>
      </c>
      <c r="BT51" s="769" t="s">
        <v>253</v>
      </c>
      <c r="BU51" s="268" t="s">
        <v>1</v>
      </c>
      <c r="BV51" s="269" t="s">
        <v>2</v>
      </c>
      <c r="BW51" s="270" t="s">
        <v>3</v>
      </c>
      <c r="BX51" s="769" t="s">
        <v>253</v>
      </c>
      <c r="BY51" s="268" t="s">
        <v>1</v>
      </c>
      <c r="BZ51" s="269" t="s">
        <v>2</v>
      </c>
      <c r="CA51" s="270" t="s">
        <v>3</v>
      </c>
      <c r="CB51" s="769" t="s">
        <v>253</v>
      </c>
      <c r="CC51" s="268" t="s">
        <v>1</v>
      </c>
      <c r="CD51" s="269" t="s">
        <v>2</v>
      </c>
      <c r="CE51" s="270" t="s">
        <v>3</v>
      </c>
      <c r="CF51" s="769" t="s">
        <v>253</v>
      </c>
      <c r="CG51" s="268" t="s">
        <v>1</v>
      </c>
      <c r="CH51" s="269" t="s">
        <v>2</v>
      </c>
      <c r="CI51" s="270" t="s">
        <v>3</v>
      </c>
      <c r="CJ51" s="769" t="s">
        <v>253</v>
      </c>
      <c r="CK51" s="268" t="s">
        <v>1</v>
      </c>
      <c r="CL51" s="269" t="s">
        <v>2</v>
      </c>
      <c r="CM51" s="270" t="s">
        <v>3</v>
      </c>
      <c r="CN51" s="769" t="s">
        <v>253</v>
      </c>
      <c r="CO51" s="268" t="s">
        <v>1</v>
      </c>
      <c r="CP51" s="269" t="s">
        <v>2</v>
      </c>
      <c r="CQ51" s="270" t="s">
        <v>3</v>
      </c>
      <c r="CR51" s="769" t="s">
        <v>253</v>
      </c>
      <c r="CS51" s="268" t="s">
        <v>1</v>
      </c>
      <c r="CT51" s="269" t="s">
        <v>2</v>
      </c>
      <c r="CU51" s="270" t="s">
        <v>3</v>
      </c>
      <c r="CV51" s="769" t="s">
        <v>253</v>
      </c>
      <c r="CW51" s="268" t="s">
        <v>1</v>
      </c>
      <c r="CX51" s="269" t="s">
        <v>2</v>
      </c>
      <c r="CY51" s="270" t="s">
        <v>3</v>
      </c>
      <c r="CZ51" s="769" t="s">
        <v>253</v>
      </c>
      <c r="DA51" s="268" t="s">
        <v>1</v>
      </c>
      <c r="DB51" s="269" t="s">
        <v>2</v>
      </c>
      <c r="DC51" s="270" t="s">
        <v>3</v>
      </c>
      <c r="DD51" s="769" t="s">
        <v>253</v>
      </c>
      <c r="DE51" s="268" t="s">
        <v>1</v>
      </c>
      <c r="DF51" s="269" t="s">
        <v>2</v>
      </c>
      <c r="DG51" s="270" t="s">
        <v>3</v>
      </c>
      <c r="DH51" s="769" t="s">
        <v>253</v>
      </c>
      <c r="DI51" s="268" t="s">
        <v>1</v>
      </c>
      <c r="DJ51" s="269" t="s">
        <v>2</v>
      </c>
      <c r="DK51" s="270" t="s">
        <v>3</v>
      </c>
      <c r="DL51" s="769" t="s">
        <v>253</v>
      </c>
      <c r="DM51" s="268" t="s">
        <v>1</v>
      </c>
      <c r="DN51" s="269" t="s">
        <v>2</v>
      </c>
      <c r="DO51" s="270" t="s">
        <v>3</v>
      </c>
      <c r="DP51" s="769" t="s">
        <v>253</v>
      </c>
      <c r="DQ51" s="268" t="s">
        <v>1</v>
      </c>
      <c r="DR51" s="269" t="s">
        <v>2</v>
      </c>
      <c r="DS51" s="270" t="s">
        <v>3</v>
      </c>
      <c r="DT51" s="769" t="s">
        <v>253</v>
      </c>
      <c r="DU51" s="268" t="s">
        <v>1</v>
      </c>
      <c r="DV51" s="269" t="s">
        <v>2</v>
      </c>
      <c r="DW51" s="270" t="s">
        <v>3</v>
      </c>
      <c r="DX51" s="769" t="s">
        <v>253</v>
      </c>
      <c r="DY51" s="268" t="s">
        <v>1</v>
      </c>
      <c r="DZ51" s="269" t="s">
        <v>2</v>
      </c>
      <c r="EA51" s="270" t="s">
        <v>3</v>
      </c>
      <c r="EB51" s="769" t="s">
        <v>253</v>
      </c>
      <c r="EC51" s="268" t="s">
        <v>1</v>
      </c>
      <c r="ED51" s="269" t="s">
        <v>2</v>
      </c>
      <c r="EE51" s="270" t="s">
        <v>3</v>
      </c>
      <c r="EF51" s="769" t="s">
        <v>253</v>
      </c>
      <c r="EG51" s="268" t="s">
        <v>1</v>
      </c>
      <c r="EH51" s="269" t="s">
        <v>2</v>
      </c>
      <c r="EI51" s="270" t="s">
        <v>3</v>
      </c>
      <c r="EJ51" s="769" t="s">
        <v>253</v>
      </c>
      <c r="EK51" s="268" t="s">
        <v>1</v>
      </c>
      <c r="EL51" s="269" t="s">
        <v>2</v>
      </c>
      <c r="EM51" s="270" t="s">
        <v>3</v>
      </c>
      <c r="EN51" s="769" t="s">
        <v>253</v>
      </c>
      <c r="EO51" s="268" t="s">
        <v>1</v>
      </c>
      <c r="EP51" s="269" t="s">
        <v>2</v>
      </c>
      <c r="EQ51" s="270" t="s">
        <v>3</v>
      </c>
      <c r="ER51" s="769" t="s">
        <v>253</v>
      </c>
      <c r="ES51" s="268" t="s">
        <v>1</v>
      </c>
      <c r="ET51" s="269" t="s">
        <v>2</v>
      </c>
      <c r="EU51" s="270" t="s">
        <v>3</v>
      </c>
      <c r="EV51" s="769" t="s">
        <v>253</v>
      </c>
      <c r="EW51" s="268" t="s">
        <v>1</v>
      </c>
      <c r="EX51" s="269" t="s">
        <v>2</v>
      </c>
      <c r="EY51" s="270" t="s">
        <v>3</v>
      </c>
      <c r="EZ51" s="769" t="s">
        <v>253</v>
      </c>
      <c r="FA51" s="268" t="s">
        <v>1</v>
      </c>
      <c r="FB51" s="269" t="s">
        <v>2</v>
      </c>
      <c r="FC51" s="270" t="s">
        <v>3</v>
      </c>
      <c r="FD51" s="769" t="s">
        <v>253</v>
      </c>
      <c r="FE51" s="268" t="s">
        <v>1</v>
      </c>
      <c r="FF51" s="269" t="s">
        <v>2</v>
      </c>
      <c r="FG51" s="270" t="s">
        <v>3</v>
      </c>
      <c r="FH51" s="769" t="s">
        <v>253</v>
      </c>
      <c r="FI51" s="268" t="s">
        <v>1</v>
      </c>
      <c r="FJ51" s="269" t="s">
        <v>2</v>
      </c>
      <c r="FK51" s="270" t="s">
        <v>3</v>
      </c>
      <c r="FL51" s="769" t="s">
        <v>253</v>
      </c>
      <c r="FM51" s="268" t="s">
        <v>1</v>
      </c>
      <c r="FN51" s="269" t="s">
        <v>2</v>
      </c>
      <c r="FO51" s="270" t="s">
        <v>3</v>
      </c>
      <c r="FP51" s="769" t="s">
        <v>253</v>
      </c>
      <c r="FQ51" s="268" t="s">
        <v>1</v>
      </c>
      <c r="FR51" s="269" t="s">
        <v>2</v>
      </c>
      <c r="FS51" s="270" t="s">
        <v>3</v>
      </c>
      <c r="FT51" s="769" t="s">
        <v>253</v>
      </c>
      <c r="FU51" s="268" t="s">
        <v>1</v>
      </c>
      <c r="FV51" s="269" t="s">
        <v>2</v>
      </c>
      <c r="FW51" s="270" t="s">
        <v>3</v>
      </c>
      <c r="FX51" s="769" t="s">
        <v>253</v>
      </c>
      <c r="FY51" s="268" t="s">
        <v>1</v>
      </c>
      <c r="FZ51" s="269" t="s">
        <v>2</v>
      </c>
      <c r="GA51" s="270" t="s">
        <v>3</v>
      </c>
      <c r="GB51" s="769" t="s">
        <v>253</v>
      </c>
      <c r="GC51" s="268" t="s">
        <v>1</v>
      </c>
      <c r="GD51" s="269" t="s">
        <v>2</v>
      </c>
      <c r="GE51" s="270" t="s">
        <v>3</v>
      </c>
      <c r="GF51" s="769" t="s">
        <v>253</v>
      </c>
      <c r="GG51" s="268" t="s">
        <v>1</v>
      </c>
      <c r="GH51" s="269" t="s">
        <v>2</v>
      </c>
      <c r="GI51" s="270" t="s">
        <v>3</v>
      </c>
      <c r="GJ51" s="769" t="s">
        <v>253</v>
      </c>
      <c r="GK51" s="268" t="s">
        <v>1</v>
      </c>
      <c r="GL51" s="269" t="s">
        <v>2</v>
      </c>
      <c r="GM51" s="270" t="s">
        <v>3</v>
      </c>
      <c r="GN51" s="769" t="s">
        <v>253</v>
      </c>
      <c r="GO51" s="268" t="s">
        <v>1</v>
      </c>
      <c r="GP51" s="269" t="s">
        <v>2</v>
      </c>
      <c r="GQ51" s="270" t="s">
        <v>3</v>
      </c>
      <c r="GR51" s="769" t="s">
        <v>253</v>
      </c>
      <c r="GS51" s="268" t="s">
        <v>1</v>
      </c>
      <c r="GT51" s="269" t="s">
        <v>2</v>
      </c>
      <c r="GU51" s="270" t="s">
        <v>3</v>
      </c>
      <c r="GV51" s="769" t="s">
        <v>253</v>
      </c>
      <c r="GW51" s="268" t="s">
        <v>1</v>
      </c>
      <c r="GX51" s="269" t="s">
        <v>2</v>
      </c>
      <c r="GY51" s="270" t="s">
        <v>3</v>
      </c>
      <c r="GZ51" s="769" t="s">
        <v>253</v>
      </c>
      <c r="HA51" s="268" t="s">
        <v>1</v>
      </c>
      <c r="HB51" s="269" t="s">
        <v>2</v>
      </c>
      <c r="HC51" s="270" t="s">
        <v>3</v>
      </c>
      <c r="HD51" s="769" t="s">
        <v>253</v>
      </c>
      <c r="HE51" s="268" t="s">
        <v>1</v>
      </c>
      <c r="HF51" s="269" t="s">
        <v>2</v>
      </c>
      <c r="HG51" s="270" t="s">
        <v>3</v>
      </c>
      <c r="HH51" s="769" t="s">
        <v>253</v>
      </c>
      <c r="HI51" s="268" t="s">
        <v>1</v>
      </c>
      <c r="HJ51" s="269" t="s">
        <v>2</v>
      </c>
      <c r="HK51" s="270" t="s">
        <v>3</v>
      </c>
      <c r="HL51" s="769" t="s">
        <v>253</v>
      </c>
      <c r="HM51" s="268" t="s">
        <v>1</v>
      </c>
      <c r="HN51" s="269" t="s">
        <v>2</v>
      </c>
      <c r="HO51" s="270" t="s">
        <v>3</v>
      </c>
      <c r="HP51" s="769" t="s">
        <v>253</v>
      </c>
      <c r="HQ51" s="268" t="s">
        <v>1</v>
      </c>
      <c r="HR51" s="269" t="s">
        <v>2</v>
      </c>
      <c r="HS51" s="270" t="s">
        <v>3</v>
      </c>
      <c r="HT51" s="769" t="s">
        <v>253</v>
      </c>
      <c r="HU51" s="268" t="s">
        <v>1</v>
      </c>
      <c r="HV51" s="269" t="s">
        <v>2</v>
      </c>
      <c r="HW51" s="270" t="s">
        <v>3</v>
      </c>
      <c r="HX51" s="769" t="s">
        <v>253</v>
      </c>
      <c r="HY51" s="268" t="s">
        <v>1</v>
      </c>
      <c r="HZ51" s="269" t="s">
        <v>2</v>
      </c>
      <c r="IA51" s="270" t="s">
        <v>3</v>
      </c>
      <c r="IB51" s="769" t="s">
        <v>253</v>
      </c>
      <c r="IC51" s="268" t="s">
        <v>1</v>
      </c>
      <c r="ID51" s="269" t="s">
        <v>2</v>
      </c>
      <c r="IE51" s="270" t="s">
        <v>3</v>
      </c>
      <c r="IF51" s="769" t="s">
        <v>253</v>
      </c>
      <c r="IG51" s="268" t="s">
        <v>1</v>
      </c>
      <c r="IH51" s="269" t="s">
        <v>2</v>
      </c>
      <c r="II51" s="270" t="s">
        <v>3</v>
      </c>
      <c r="IJ51" s="769" t="s">
        <v>253</v>
      </c>
      <c r="IK51" s="268" t="s">
        <v>1</v>
      </c>
      <c r="IL51" s="269" t="s">
        <v>2</v>
      </c>
      <c r="IM51" s="270" t="s">
        <v>3</v>
      </c>
      <c r="IN51" s="769" t="s">
        <v>253</v>
      </c>
      <c r="IO51" s="268" t="s">
        <v>1</v>
      </c>
      <c r="IP51" s="269" t="s">
        <v>2</v>
      </c>
      <c r="IQ51" s="270" t="s">
        <v>3</v>
      </c>
      <c r="IR51" s="769" t="s">
        <v>253</v>
      </c>
      <c r="IS51" s="268" t="s">
        <v>1</v>
      </c>
      <c r="IT51" s="269" t="s">
        <v>2</v>
      </c>
      <c r="IU51" s="270" t="s">
        <v>3</v>
      </c>
      <c r="IV51" s="769" t="s">
        <v>253</v>
      </c>
      <c r="IW51" s="268" t="s">
        <v>1</v>
      </c>
      <c r="IX51" s="269" t="s">
        <v>2</v>
      </c>
      <c r="IY51" s="270" t="s">
        <v>3</v>
      </c>
    </row>
    <row r="52" spans="2:259" ht="30.25" hidden="1" customHeight="1" x14ac:dyDescent="0.35">
      <c r="B52" s="515"/>
      <c r="C52" s="515"/>
      <c r="D52" s="515"/>
      <c r="E52" s="515"/>
      <c r="F52" s="473"/>
      <c r="G52" s="446"/>
      <c r="H52" s="834"/>
      <c r="I52" s="271">
        <f>(J52+K52)</f>
        <v>0</v>
      </c>
      <c r="J52" s="272">
        <f>(IF(ISNUMBER(K68),K68,0)-IF(ISNUMBER(K75),K75,0)-IF(ISNUMBER(K78),K78,0))*IF(ISNUMBER(K81),K81,0)*K86</f>
        <v>0</v>
      </c>
      <c r="K52" s="273">
        <f>(IF(ISNUMBER(K75),K75,0)-IF(ISNUMBER(K79),K79,0)-IF(ISNUMBER(K80),K80,0))*IF(ISNUMBER(K82),K82,0)*K87</f>
        <v>0</v>
      </c>
      <c r="L52" s="769"/>
      <c r="M52" s="271">
        <f>(N52+O52)</f>
        <v>0</v>
      </c>
      <c r="N52" s="272">
        <f>(IF(ISNUMBER(O68),O68,0)-IF(ISNUMBER(O75),O75,0)-IF(ISNUMBER(O78),O78,0))*IF(ISNUMBER(O81),O81,0)*O86</f>
        <v>0</v>
      </c>
      <c r="O52" s="273">
        <f>(IF(ISNUMBER(O75),O75,0)-IF(ISNUMBER(O79),O79,0)-IF(ISNUMBER(O80),O80,0))*IF(ISNUMBER(O82),O82,0)*O87</f>
        <v>0</v>
      </c>
      <c r="P52" s="769"/>
      <c r="Q52" s="271">
        <f>(R52+S52)</f>
        <v>0</v>
      </c>
      <c r="R52" s="272">
        <f>(IF(ISNUMBER(S68),S68,0)-IF(ISNUMBER(S75),S75,0)-IF(ISNUMBER(S78),S78,0))*IF(ISNUMBER(S81),S81,0)*S86</f>
        <v>0</v>
      </c>
      <c r="S52" s="273">
        <f>(IF(ISNUMBER(S75),S75,0)-IF(ISNUMBER(S79),S79,0)-IF(ISNUMBER(S80),S80,0))*IF(ISNUMBER(S82),S82,0)*S87</f>
        <v>0</v>
      </c>
      <c r="T52" s="769"/>
      <c r="U52" s="271">
        <f>(V52+W52)</f>
        <v>0</v>
      </c>
      <c r="V52" s="272">
        <f>(IF(ISNUMBER(W68),W68,0)-IF(ISNUMBER(W75),W75,0)-IF(ISNUMBER(W78),W78,0))*IF(ISNUMBER(W81),W81,0)*W86</f>
        <v>0</v>
      </c>
      <c r="W52" s="273">
        <f>(IF(ISNUMBER(W75),W75,0)-IF(ISNUMBER(W79),W79,0)-IF(ISNUMBER(W80),W80,0))*IF(ISNUMBER(W82),W82,0)*W87</f>
        <v>0</v>
      </c>
      <c r="X52" s="769"/>
      <c r="Y52" s="271">
        <f>(Z52+AA52)</f>
        <v>0</v>
      </c>
      <c r="Z52" s="272">
        <f>(IF(ISNUMBER(AA68),AA68,0)-IF(ISNUMBER(AA75),AA75,0)-IF(ISNUMBER(AA78),AA78,0))*IF(ISNUMBER(AA81),AA81,0)*AA86</f>
        <v>0</v>
      </c>
      <c r="AA52" s="273">
        <f>(IF(ISNUMBER(AA75),AA75,0)-IF(ISNUMBER(AA79),AA79,0)-IF(ISNUMBER(AA80),AA80,0))*IF(ISNUMBER(AA82),AA82,0)*AA87</f>
        <v>0</v>
      </c>
      <c r="AB52" s="769"/>
      <c r="AC52" s="271">
        <f>(AD52+AE52)</f>
        <v>0</v>
      </c>
      <c r="AD52" s="272">
        <f>(IF(ISNUMBER(AE68),AE68,0)-IF(ISNUMBER(AE75),AE75,0)-IF(ISNUMBER(AE78),AE78,0))*IF(ISNUMBER(AE81),AE81,0)*AE86</f>
        <v>0</v>
      </c>
      <c r="AE52" s="273">
        <f>(IF(ISNUMBER(AE75),AE75,0)-IF(ISNUMBER(AE79),AE79,0)-IF(ISNUMBER(AE80),AE80,0))*IF(ISNUMBER(AE82),AE82,0)*AE87</f>
        <v>0</v>
      </c>
      <c r="AF52" s="769"/>
      <c r="AG52" s="271">
        <f>(AH52+AI52)</f>
        <v>0</v>
      </c>
      <c r="AH52" s="272">
        <f>(IF(ISNUMBER(AI68),AI68,0)-IF(ISNUMBER(AI75),AI75,0)-IF(ISNUMBER(AI78),AI78,0))*IF(ISNUMBER(AI81),AI81,0)*AI86</f>
        <v>0</v>
      </c>
      <c r="AI52" s="273">
        <f>(IF(ISNUMBER(AI75),AI75,0)-IF(ISNUMBER(AI79),AI79,0)-IF(ISNUMBER(AI80),AI80,0))*IF(ISNUMBER(AI82),AI82,0)*AI87</f>
        <v>0</v>
      </c>
      <c r="AJ52" s="769"/>
      <c r="AK52" s="271">
        <f>(AL52+AM52)</f>
        <v>0</v>
      </c>
      <c r="AL52" s="272">
        <f>(IF(ISNUMBER(AM68),AM68,0)-IF(ISNUMBER(AM75),AM75,0)-IF(ISNUMBER(AM78),AM78,0))*IF(ISNUMBER(AM81),AM81,0)*AM86</f>
        <v>0</v>
      </c>
      <c r="AM52" s="273">
        <f>(IF(ISNUMBER(AM75),AM75,0)-IF(ISNUMBER(AM79),AM79,0)-IF(ISNUMBER(AM80),AM80,0))*IF(ISNUMBER(AM82),AM82,0)*AM87</f>
        <v>0</v>
      </c>
      <c r="AN52" s="769"/>
      <c r="AO52" s="271">
        <f>(AP52+AQ52)</f>
        <v>0</v>
      </c>
      <c r="AP52" s="272">
        <f>(IF(ISNUMBER(AQ68),AQ68,0)-IF(ISNUMBER(AQ75),AQ75,0)-IF(ISNUMBER(AQ78),AQ78,0))*IF(ISNUMBER(AQ81),AQ81,0)*AQ86</f>
        <v>0</v>
      </c>
      <c r="AQ52" s="273">
        <f>(IF(ISNUMBER(AQ75),AQ75,0)-IF(ISNUMBER(AQ79),AQ79,0)-IF(ISNUMBER(AQ80),AQ80,0))*IF(ISNUMBER(AQ82),AQ82,0)*AQ87</f>
        <v>0</v>
      </c>
      <c r="AR52" s="769"/>
      <c r="AS52" s="271">
        <f>(AT52+AU52)</f>
        <v>0</v>
      </c>
      <c r="AT52" s="272">
        <f>(IF(ISNUMBER(AU68),AU68,0)-IF(ISNUMBER(AU75),AU75,0)-IF(ISNUMBER(AU78),AU78,0))*IF(ISNUMBER(AU81),AU81,0)*AU86</f>
        <v>0</v>
      </c>
      <c r="AU52" s="273">
        <f>(IF(ISNUMBER(AU75),AU75,0)-IF(ISNUMBER(AU79),AU79,0)-IF(ISNUMBER(AU80),AU80,0))*IF(ISNUMBER(AU82),AU82,0)*AU87</f>
        <v>0</v>
      </c>
      <c r="AV52" s="769"/>
      <c r="AW52" s="271">
        <f>(AX52+AY52)</f>
        <v>0</v>
      </c>
      <c r="AX52" s="272">
        <f>(IF(ISNUMBER(AY68),AY68,0)-IF(ISNUMBER(AY75),AY75,0)-IF(ISNUMBER(AY78),AY78,0))*IF(ISNUMBER(AY81),AY81,0)*AY86</f>
        <v>0</v>
      </c>
      <c r="AY52" s="273">
        <f>(IF(ISNUMBER(AY75),AY75,0)-IF(ISNUMBER(AY79),AY79,0)-IF(ISNUMBER(AY80),AY80,0))*IF(ISNUMBER(AY82),AY82,0)*AY87</f>
        <v>0</v>
      </c>
      <c r="AZ52" s="769"/>
      <c r="BA52" s="271">
        <f>(BB52+BC52)</f>
        <v>0</v>
      </c>
      <c r="BB52" s="272">
        <f>(IF(ISNUMBER(BC68),BC68,0)-IF(ISNUMBER(BC75),BC75,0)-IF(ISNUMBER(BC78),BC78,0))*IF(ISNUMBER(BC81),BC81,0)*BC86</f>
        <v>0</v>
      </c>
      <c r="BC52" s="273">
        <f>(IF(ISNUMBER(BC75),BC75,0)-IF(ISNUMBER(BC79),BC79,0)-IF(ISNUMBER(BC80),BC80,0))*IF(ISNUMBER(BC82),BC82,0)*BC87</f>
        <v>0</v>
      </c>
      <c r="BD52" s="769"/>
      <c r="BE52" s="271">
        <f>(BF52+BG52)</f>
        <v>0</v>
      </c>
      <c r="BF52" s="272">
        <f>(IF(ISNUMBER(BG68),BG68,0)-IF(ISNUMBER(BG75),BG75,0)-IF(ISNUMBER(BG78),BG78,0))*IF(ISNUMBER(BG81),BG81,0)*BG86</f>
        <v>0</v>
      </c>
      <c r="BG52" s="273">
        <f>(IF(ISNUMBER(BG75),BG75,0)-IF(ISNUMBER(BG79),BG79,0)-IF(ISNUMBER(BG80),BG80,0))*IF(ISNUMBER(BG82),BG82,0)*BG87</f>
        <v>0</v>
      </c>
      <c r="BH52" s="769"/>
      <c r="BI52" s="271">
        <f>(BJ52+BK52)</f>
        <v>0</v>
      </c>
      <c r="BJ52" s="272">
        <f>(IF(ISNUMBER(BK68),BK68,0)-IF(ISNUMBER(BK75),BK75,0)-IF(ISNUMBER(BK78),BK78,0))*IF(ISNUMBER(BK81),BK81,0)*BK86</f>
        <v>0</v>
      </c>
      <c r="BK52" s="273">
        <f>(IF(ISNUMBER(BK75),BK75,0)-IF(ISNUMBER(BK79),BK79,0)-IF(ISNUMBER(BK80),BK80,0))*IF(ISNUMBER(BK82),BK82,0)*BK87</f>
        <v>0</v>
      </c>
      <c r="BL52" s="769"/>
      <c r="BM52" s="271">
        <f>(BN52+BO52)</f>
        <v>0</v>
      </c>
      <c r="BN52" s="272">
        <f>(IF(ISNUMBER(BO68),BO68,0)-IF(ISNUMBER(BO75),BO75,0)-IF(ISNUMBER(BO78),BO78,0))*IF(ISNUMBER(BO81),BO81,0)*BO86</f>
        <v>0</v>
      </c>
      <c r="BO52" s="273">
        <f>(IF(ISNUMBER(BO75),BO75,0)-IF(ISNUMBER(BO79),BO79,0)-IF(ISNUMBER(BO80),BO80,0))*IF(ISNUMBER(BO82),BO82,0)*BO87</f>
        <v>0</v>
      </c>
      <c r="BP52" s="769"/>
      <c r="BQ52" s="271">
        <f>(BR52+BS52)</f>
        <v>0</v>
      </c>
      <c r="BR52" s="272">
        <f>(IF(ISNUMBER(BS68),BS68,0)-IF(ISNUMBER(BS75),BS75,0)-IF(ISNUMBER(BS78),BS78,0))*IF(ISNUMBER(BS81),BS81,0)*BS86</f>
        <v>0</v>
      </c>
      <c r="BS52" s="273">
        <f>(IF(ISNUMBER(BS75),BS75,0)-IF(ISNUMBER(BS79),BS79,0)-IF(ISNUMBER(BS80),BS80,0))*IF(ISNUMBER(BS82),BS82,0)*BS87</f>
        <v>0</v>
      </c>
      <c r="BT52" s="769"/>
      <c r="BU52" s="271">
        <f>(BV52+BW52)</f>
        <v>0</v>
      </c>
      <c r="BV52" s="272">
        <f>(IF(ISNUMBER(BW68),BW68,0)-IF(ISNUMBER(BW75),BW75,0)-IF(ISNUMBER(BW78),BW78,0))*IF(ISNUMBER(BW81),BW81,0)*BW86</f>
        <v>0</v>
      </c>
      <c r="BW52" s="273">
        <f>(IF(ISNUMBER(BW75),BW75,0)-IF(ISNUMBER(BW79),BW79,0)-IF(ISNUMBER(BW80),BW80,0))*IF(ISNUMBER(BW82),BW82,0)*BW87</f>
        <v>0</v>
      </c>
      <c r="BX52" s="769"/>
      <c r="BY52" s="271">
        <f>(BZ52+CA52)</f>
        <v>0</v>
      </c>
      <c r="BZ52" s="272">
        <f>(IF(ISNUMBER(CA68),CA68,0)-IF(ISNUMBER(CA75),CA75,0)-IF(ISNUMBER(CA78),CA78,0))*IF(ISNUMBER(CA81),CA81,0)*CA86</f>
        <v>0</v>
      </c>
      <c r="CA52" s="273">
        <f>(IF(ISNUMBER(CA75),CA75,0)-IF(ISNUMBER(CA79),CA79,0)-IF(ISNUMBER(CA80),CA80,0))*IF(ISNUMBER(CA82),CA82,0)*CA87</f>
        <v>0</v>
      </c>
      <c r="CB52" s="769"/>
      <c r="CC52" s="271">
        <f>(CD52+CE52)</f>
        <v>0</v>
      </c>
      <c r="CD52" s="272">
        <f>(IF(ISNUMBER(CE68),CE68,0)-IF(ISNUMBER(CE75),CE75,0)-IF(ISNUMBER(CE78),CE78,0))*IF(ISNUMBER(CE81),CE81,0)*CE86</f>
        <v>0</v>
      </c>
      <c r="CE52" s="273">
        <f>(IF(ISNUMBER(CE75),CE75,0)-IF(ISNUMBER(CE79),CE79,0)-IF(ISNUMBER(CE80),CE80,0))*IF(ISNUMBER(CE82),CE82,0)*CE87</f>
        <v>0</v>
      </c>
      <c r="CF52" s="769"/>
      <c r="CG52" s="271">
        <f>(CH52+CI52)</f>
        <v>0</v>
      </c>
      <c r="CH52" s="272">
        <f>(IF(ISNUMBER(CI68),CI68,0)-IF(ISNUMBER(CI75),CI75,0)-IF(ISNUMBER(CI78),CI78,0))*IF(ISNUMBER(CI81),CI81,0)*CI86</f>
        <v>0</v>
      </c>
      <c r="CI52" s="273">
        <f>(IF(ISNUMBER(CI75),CI75,0)-IF(ISNUMBER(CI79),CI79,0)-IF(ISNUMBER(CI80),CI80,0))*IF(ISNUMBER(CI82),CI82,0)*CI87</f>
        <v>0</v>
      </c>
      <c r="CJ52" s="769"/>
      <c r="CK52" s="271">
        <f>(CL52+CM52)</f>
        <v>0</v>
      </c>
      <c r="CL52" s="272">
        <f>(IF(ISNUMBER(CM68),CM68,0)-IF(ISNUMBER(CM75),CM75,0)-IF(ISNUMBER(CM78),CM78,0))*IF(ISNUMBER(CM81),CM81,0)*CM86</f>
        <v>0</v>
      </c>
      <c r="CM52" s="273">
        <f>(IF(ISNUMBER(CM75),CM75,0)-IF(ISNUMBER(CM79),CM79,0)-IF(ISNUMBER(CM80),CM80,0))*IF(ISNUMBER(CM82),CM82,0)*CM87</f>
        <v>0</v>
      </c>
      <c r="CN52" s="769"/>
      <c r="CO52" s="271">
        <f>(CP52+CQ52)</f>
        <v>0</v>
      </c>
      <c r="CP52" s="272">
        <f>(IF(ISNUMBER(CQ68),CQ68,0)-IF(ISNUMBER(CQ75),CQ75,0)-IF(ISNUMBER(CQ78),CQ78,0))*IF(ISNUMBER(CQ81),CQ81,0)*CQ86</f>
        <v>0</v>
      </c>
      <c r="CQ52" s="273">
        <f>(IF(ISNUMBER(CQ75),CQ75,0)-IF(ISNUMBER(CQ79),CQ79,0)-IF(ISNUMBER(CQ80),CQ80,0))*IF(ISNUMBER(CQ82),CQ82,0)*CQ87</f>
        <v>0</v>
      </c>
      <c r="CR52" s="769"/>
      <c r="CS52" s="271">
        <f>(CT52+CU52)</f>
        <v>0</v>
      </c>
      <c r="CT52" s="272">
        <f>(IF(ISNUMBER(CU68),CU68,0)-IF(ISNUMBER(CU75),CU75,0)-IF(ISNUMBER(CU78),CU78,0))*IF(ISNUMBER(CU81),CU81,0)*CU86</f>
        <v>0</v>
      </c>
      <c r="CU52" s="273">
        <f>(IF(ISNUMBER(CU75),CU75,0)-IF(ISNUMBER(CU79),CU79,0)-IF(ISNUMBER(CU80),CU80,0))*IF(ISNUMBER(CU82),CU82,0)*CU87</f>
        <v>0</v>
      </c>
      <c r="CV52" s="769"/>
      <c r="CW52" s="271">
        <f>(CX52+CY52)</f>
        <v>0</v>
      </c>
      <c r="CX52" s="272">
        <f>(IF(ISNUMBER(CY68),CY68,0)-IF(ISNUMBER(CY75),CY75,0)-IF(ISNUMBER(CY78),CY78,0))*IF(ISNUMBER(CY81),CY81,0)*CY86</f>
        <v>0</v>
      </c>
      <c r="CY52" s="273">
        <f>(IF(ISNUMBER(CY75),CY75,0)-IF(ISNUMBER(CY79),CY79,0)-IF(ISNUMBER(CY80),CY80,0))*IF(ISNUMBER(CY82),CY82,0)*CY87</f>
        <v>0</v>
      </c>
      <c r="CZ52" s="769"/>
      <c r="DA52" s="271">
        <f>(DB52+DC52)</f>
        <v>0</v>
      </c>
      <c r="DB52" s="272">
        <f>(IF(ISNUMBER(DC68),DC68,0)-IF(ISNUMBER(DC75),DC75,0)-IF(ISNUMBER(DC78),DC78,0))*IF(ISNUMBER(DC81),DC81,0)*DC86</f>
        <v>0</v>
      </c>
      <c r="DC52" s="273">
        <f>(IF(ISNUMBER(DC75),DC75,0)-IF(ISNUMBER(DC79),DC79,0)-IF(ISNUMBER(DC80),DC80,0))*IF(ISNUMBER(DC82),DC82,0)*DC87</f>
        <v>0</v>
      </c>
      <c r="DD52" s="769"/>
      <c r="DE52" s="271">
        <f>(DF52+DG52)</f>
        <v>0</v>
      </c>
      <c r="DF52" s="272">
        <f>(IF(ISNUMBER(DG68),DG68,0)-IF(ISNUMBER(DG75),DG75,0)-IF(ISNUMBER(DG78),DG78,0))*IF(ISNUMBER(DG81),DG81,0)*DG86</f>
        <v>0</v>
      </c>
      <c r="DG52" s="273">
        <f>(IF(ISNUMBER(DG75),DG75,0)-IF(ISNUMBER(DG79),DG79,0)-IF(ISNUMBER(DG80),DG80,0))*IF(ISNUMBER(DG82),DG82,0)*DG87</f>
        <v>0</v>
      </c>
      <c r="DH52" s="769"/>
      <c r="DI52" s="271">
        <f>(DJ52+DK52)</f>
        <v>0</v>
      </c>
      <c r="DJ52" s="272">
        <f>(IF(ISNUMBER(DK68),DK68,0)-IF(ISNUMBER(DK75),DK75,0)-IF(ISNUMBER(DK78),DK78,0))*IF(ISNUMBER(DK81),DK81,0)*DK86</f>
        <v>0</v>
      </c>
      <c r="DK52" s="273">
        <f>(IF(ISNUMBER(DK75),DK75,0)-IF(ISNUMBER(DK79),DK79,0)-IF(ISNUMBER(DK80),DK80,0))*IF(ISNUMBER(DK82),DK82,0)*DK87</f>
        <v>0</v>
      </c>
      <c r="DL52" s="769"/>
      <c r="DM52" s="271">
        <f>(DN52+DO52)</f>
        <v>0</v>
      </c>
      <c r="DN52" s="272">
        <f>(IF(ISNUMBER(DO68),DO68,0)-IF(ISNUMBER(DO75),DO75,0)-IF(ISNUMBER(DO78),DO78,0))*IF(ISNUMBER(DO81),DO81,0)*DO86</f>
        <v>0</v>
      </c>
      <c r="DO52" s="273">
        <f>(IF(ISNUMBER(DO75),DO75,0)-IF(ISNUMBER(DO79),DO79,0)-IF(ISNUMBER(DO80),DO80,0))*IF(ISNUMBER(DO82),DO82,0)*DO87</f>
        <v>0</v>
      </c>
      <c r="DP52" s="769"/>
      <c r="DQ52" s="271">
        <f>(DR52+DS52)</f>
        <v>0</v>
      </c>
      <c r="DR52" s="272">
        <f>(IF(ISNUMBER(DS68),DS68,0)-IF(ISNUMBER(DS75),DS75,0)-IF(ISNUMBER(DS78),DS78,0))*IF(ISNUMBER(DS81),DS81,0)*DS86</f>
        <v>0</v>
      </c>
      <c r="DS52" s="273">
        <f>(IF(ISNUMBER(DS75),DS75,0)-IF(ISNUMBER(DS79),DS79,0)-IF(ISNUMBER(DS80),DS80,0))*IF(ISNUMBER(DS82),DS82,0)*DS87</f>
        <v>0</v>
      </c>
      <c r="DT52" s="769"/>
      <c r="DU52" s="271">
        <f>(DV52+DW52)</f>
        <v>0</v>
      </c>
      <c r="DV52" s="272">
        <f>(IF(ISNUMBER(DW68),DW68,0)-IF(ISNUMBER(DW75),DW75,0)-IF(ISNUMBER(DW78),DW78,0))*IF(ISNUMBER(DW81),DW81,0)*DW86</f>
        <v>0</v>
      </c>
      <c r="DW52" s="273">
        <f>(IF(ISNUMBER(DW75),DW75,0)-IF(ISNUMBER(DW79),DW79,0)-IF(ISNUMBER(DW80),DW80,0))*IF(ISNUMBER(DW82),DW82,0)*DW87</f>
        <v>0</v>
      </c>
      <c r="DX52" s="769"/>
      <c r="DY52" s="271">
        <f>(DZ52+EA52)</f>
        <v>0</v>
      </c>
      <c r="DZ52" s="272">
        <f>(IF(ISNUMBER(EA68),EA68,0)-IF(ISNUMBER(EA75),EA75,0)-IF(ISNUMBER(EA78),EA78,0))*IF(ISNUMBER(EA81),EA81,0)*EA86</f>
        <v>0</v>
      </c>
      <c r="EA52" s="273">
        <f>(IF(ISNUMBER(EA75),EA75,0)-IF(ISNUMBER(EA79),EA79,0)-IF(ISNUMBER(EA80),EA80,0))*IF(ISNUMBER(EA82),EA82,0)*EA87</f>
        <v>0</v>
      </c>
      <c r="EB52" s="769"/>
      <c r="EC52" s="271">
        <f>(ED52+EE52)</f>
        <v>0</v>
      </c>
      <c r="ED52" s="272">
        <f>(IF(ISNUMBER(EE68),EE68,0)-IF(ISNUMBER(EE75),EE75,0)-IF(ISNUMBER(EE78),EE78,0))*IF(ISNUMBER(EE81),EE81,0)*EE86</f>
        <v>0</v>
      </c>
      <c r="EE52" s="273">
        <f>(IF(ISNUMBER(EE75),EE75,0)-IF(ISNUMBER(EE79),EE79,0)-IF(ISNUMBER(EE80),EE80,0))*IF(ISNUMBER(EE82),EE82,0)*EE87</f>
        <v>0</v>
      </c>
      <c r="EF52" s="769"/>
      <c r="EG52" s="271">
        <f>(EH52+EI52)</f>
        <v>0</v>
      </c>
      <c r="EH52" s="272">
        <f>(IF(ISNUMBER(EI68),EI68,0)-IF(ISNUMBER(EI75),EI75,0)-IF(ISNUMBER(EI78),EI78,0))*IF(ISNUMBER(EI81),EI81,0)*EI86</f>
        <v>0</v>
      </c>
      <c r="EI52" s="273">
        <f>(IF(ISNUMBER(EI75),EI75,0)-IF(ISNUMBER(EI79),EI79,0)-IF(ISNUMBER(EI80),EI80,0))*IF(ISNUMBER(EI82),EI82,0)*EI87</f>
        <v>0</v>
      </c>
      <c r="EJ52" s="769"/>
      <c r="EK52" s="271">
        <f>(EL52+EM52)</f>
        <v>0</v>
      </c>
      <c r="EL52" s="272">
        <f>(IF(ISNUMBER(EM68),EM68,0)-IF(ISNUMBER(EM75),EM75,0)-IF(ISNUMBER(EM78),EM78,0))*IF(ISNUMBER(EM81),EM81,0)*EM86</f>
        <v>0</v>
      </c>
      <c r="EM52" s="273">
        <f>(IF(ISNUMBER(EM75),EM75,0)-IF(ISNUMBER(EM79),EM79,0)-IF(ISNUMBER(EM80),EM80,0))*IF(ISNUMBER(EM82),EM82,0)*EM87</f>
        <v>0</v>
      </c>
      <c r="EN52" s="769"/>
      <c r="EO52" s="271">
        <f>(EP52+EQ52)</f>
        <v>0</v>
      </c>
      <c r="EP52" s="272">
        <f>(IF(ISNUMBER(EQ68),EQ68,0)-IF(ISNUMBER(EQ75),EQ75,0)-IF(ISNUMBER(EQ78),EQ78,0))*IF(ISNUMBER(EQ81),EQ81,0)*EQ86</f>
        <v>0</v>
      </c>
      <c r="EQ52" s="273">
        <f>(IF(ISNUMBER(EQ75),EQ75,0)-IF(ISNUMBER(EQ79),EQ79,0)-IF(ISNUMBER(EQ80),EQ80,0))*IF(ISNUMBER(EQ82),EQ82,0)*EQ87</f>
        <v>0</v>
      </c>
      <c r="ER52" s="769"/>
      <c r="ES52" s="271">
        <f>(ET52+EU52)</f>
        <v>0</v>
      </c>
      <c r="ET52" s="272">
        <f>(IF(ISNUMBER(EU68),EU68,0)-IF(ISNUMBER(EU75),EU75,0)-IF(ISNUMBER(EU78),EU78,0))*IF(ISNUMBER(EU81),EU81,0)*EU86</f>
        <v>0</v>
      </c>
      <c r="EU52" s="273">
        <f>(IF(ISNUMBER(EU75),EU75,0)-IF(ISNUMBER(EU79),EU79,0)-IF(ISNUMBER(EU80),EU80,0))*IF(ISNUMBER(EU82),EU82,0)*EU87</f>
        <v>0</v>
      </c>
      <c r="EV52" s="769"/>
      <c r="EW52" s="271">
        <f>(EX52+EY52)</f>
        <v>0</v>
      </c>
      <c r="EX52" s="272">
        <f>(IF(ISNUMBER(EY68),EY68,0)-IF(ISNUMBER(EY75),EY75,0)-IF(ISNUMBER(EY78),EY78,0))*IF(ISNUMBER(EY81),EY81,0)*EY86</f>
        <v>0</v>
      </c>
      <c r="EY52" s="273">
        <f>(IF(ISNUMBER(EY75),EY75,0)-IF(ISNUMBER(EY79),EY79,0)-IF(ISNUMBER(EY80),EY80,0))*IF(ISNUMBER(EY82),EY82,0)*EY87</f>
        <v>0</v>
      </c>
      <c r="EZ52" s="769"/>
      <c r="FA52" s="271">
        <f>(FB52+FC52)</f>
        <v>0</v>
      </c>
      <c r="FB52" s="272">
        <f>(IF(ISNUMBER(FC68),FC68,0)-IF(ISNUMBER(FC75),FC75,0)-IF(ISNUMBER(FC78),FC78,0))*IF(ISNUMBER(FC81),FC81,0)*FC86</f>
        <v>0</v>
      </c>
      <c r="FC52" s="273">
        <f>(IF(ISNUMBER(FC75),FC75,0)-IF(ISNUMBER(FC79),FC79,0)-IF(ISNUMBER(FC80),FC80,0))*IF(ISNUMBER(FC82),FC82,0)*FC87</f>
        <v>0</v>
      </c>
      <c r="FD52" s="769"/>
      <c r="FE52" s="271">
        <f>(FF52+FG52)</f>
        <v>0</v>
      </c>
      <c r="FF52" s="272">
        <f>(IF(ISNUMBER(FG68),FG68,0)-IF(ISNUMBER(FG75),FG75,0)-IF(ISNUMBER(FG78),FG78,0))*IF(ISNUMBER(FG81),FG81,0)*FG86</f>
        <v>0</v>
      </c>
      <c r="FG52" s="273">
        <f>(IF(ISNUMBER(FG75),FG75,0)-IF(ISNUMBER(FG79),FG79,0)-IF(ISNUMBER(FG80),FG80,0))*IF(ISNUMBER(FG82),FG82,0)*FG87</f>
        <v>0</v>
      </c>
      <c r="FH52" s="769"/>
      <c r="FI52" s="271">
        <f>(FJ52+FK52)</f>
        <v>0</v>
      </c>
      <c r="FJ52" s="272">
        <f>(IF(ISNUMBER(FK68),FK68,0)-IF(ISNUMBER(FK75),FK75,0)-IF(ISNUMBER(FK78),FK78,0))*IF(ISNUMBER(FK81),FK81,0)*FK86</f>
        <v>0</v>
      </c>
      <c r="FK52" s="273">
        <f>(IF(ISNUMBER(FK75),FK75,0)-IF(ISNUMBER(FK79),FK79,0)-IF(ISNUMBER(FK80),FK80,0))*IF(ISNUMBER(FK82),FK82,0)*FK87</f>
        <v>0</v>
      </c>
      <c r="FL52" s="769"/>
      <c r="FM52" s="271">
        <f>(FN52+FO52)</f>
        <v>0</v>
      </c>
      <c r="FN52" s="272">
        <f>(IF(ISNUMBER(FO68),FO68,0)-IF(ISNUMBER(FO75),FO75,0)-IF(ISNUMBER(FO78),FO78,0))*IF(ISNUMBER(FO81),FO81,0)*FO86</f>
        <v>0</v>
      </c>
      <c r="FO52" s="273">
        <f>(IF(ISNUMBER(FO75),FO75,0)-IF(ISNUMBER(FO79),FO79,0)-IF(ISNUMBER(FO80),FO80,0))*IF(ISNUMBER(FO82),FO82,0)*FO87</f>
        <v>0</v>
      </c>
      <c r="FP52" s="769"/>
      <c r="FQ52" s="271">
        <f>(FR52+FS52)</f>
        <v>0</v>
      </c>
      <c r="FR52" s="272">
        <f>(IF(ISNUMBER(FS68),FS68,0)-IF(ISNUMBER(FS75),FS75,0)-IF(ISNUMBER(FS78),FS78,0))*IF(ISNUMBER(FS81),FS81,0)*FS86</f>
        <v>0</v>
      </c>
      <c r="FS52" s="273">
        <f>(IF(ISNUMBER(FS75),FS75,0)-IF(ISNUMBER(FS79),FS79,0)-IF(ISNUMBER(FS80),FS80,0))*IF(ISNUMBER(FS82),FS82,0)*FS87</f>
        <v>0</v>
      </c>
      <c r="FT52" s="769"/>
      <c r="FU52" s="271">
        <f>(FV52+FW52)</f>
        <v>0</v>
      </c>
      <c r="FV52" s="272">
        <f>(IF(ISNUMBER(FW68),FW68,0)-IF(ISNUMBER(FW75),FW75,0)-IF(ISNUMBER(FW78),FW78,0))*IF(ISNUMBER(FW81),FW81,0)*FW86</f>
        <v>0</v>
      </c>
      <c r="FW52" s="273">
        <f>(IF(ISNUMBER(FW75),FW75,0)-IF(ISNUMBER(FW79),FW79,0)-IF(ISNUMBER(FW80),FW80,0))*IF(ISNUMBER(FW82),FW82,0)*FW87</f>
        <v>0</v>
      </c>
      <c r="FX52" s="769"/>
      <c r="FY52" s="271">
        <f>(FZ52+GA52)</f>
        <v>0</v>
      </c>
      <c r="FZ52" s="272">
        <f>(IF(ISNUMBER(GA68),GA68,0)-IF(ISNUMBER(GA75),GA75,0)-IF(ISNUMBER(GA78),GA78,0))*IF(ISNUMBER(GA81),GA81,0)*GA86</f>
        <v>0</v>
      </c>
      <c r="GA52" s="273">
        <f>(IF(ISNUMBER(GA75),GA75,0)-IF(ISNUMBER(GA79),GA79,0)-IF(ISNUMBER(GA80),GA80,0))*IF(ISNUMBER(GA82),GA82,0)*GA87</f>
        <v>0</v>
      </c>
      <c r="GB52" s="769"/>
      <c r="GC52" s="271">
        <f>(GD52+GE52)</f>
        <v>0</v>
      </c>
      <c r="GD52" s="272">
        <f>(IF(ISNUMBER(GE68),GE68,0)-IF(ISNUMBER(GE75),GE75,0)-IF(ISNUMBER(GE78),GE78,0))*IF(ISNUMBER(GE81),GE81,0)*GE86</f>
        <v>0</v>
      </c>
      <c r="GE52" s="273">
        <f>(IF(ISNUMBER(GE75),GE75,0)-IF(ISNUMBER(GE79),GE79,0)-IF(ISNUMBER(GE80),GE80,0))*IF(ISNUMBER(GE82),GE82,0)*GE87</f>
        <v>0</v>
      </c>
      <c r="GF52" s="769"/>
      <c r="GG52" s="271">
        <f>(GH52+GI52)</f>
        <v>0</v>
      </c>
      <c r="GH52" s="272">
        <f>(IF(ISNUMBER(GI68),GI68,0)-IF(ISNUMBER(GI75),GI75,0)-IF(ISNUMBER(GI78),GI78,0))*IF(ISNUMBER(GI81),GI81,0)*GI86</f>
        <v>0</v>
      </c>
      <c r="GI52" s="273">
        <f>(IF(ISNUMBER(GI75),GI75,0)-IF(ISNUMBER(GI79),GI79,0)-IF(ISNUMBER(GI80),GI80,0))*IF(ISNUMBER(GI82),GI82,0)*GI87</f>
        <v>0</v>
      </c>
      <c r="GJ52" s="769"/>
      <c r="GK52" s="271">
        <f>(GL52+GM52)</f>
        <v>0</v>
      </c>
      <c r="GL52" s="272">
        <f>(IF(ISNUMBER(GM68),GM68,0)-IF(ISNUMBER(GM75),GM75,0)-IF(ISNUMBER(GM78),GM78,0))*IF(ISNUMBER(GM81),GM81,0)*GM86</f>
        <v>0</v>
      </c>
      <c r="GM52" s="273">
        <f>(IF(ISNUMBER(GM75),GM75,0)-IF(ISNUMBER(GM79),GM79,0)-IF(ISNUMBER(GM80),GM80,0))*IF(ISNUMBER(GM82),GM82,0)*GM87</f>
        <v>0</v>
      </c>
      <c r="GN52" s="769"/>
      <c r="GO52" s="271">
        <f>(GP52+GQ52)</f>
        <v>0</v>
      </c>
      <c r="GP52" s="272">
        <f>(IF(ISNUMBER(GQ68),GQ68,0)-IF(ISNUMBER(GQ75),GQ75,0)-IF(ISNUMBER(GQ78),GQ78,0))*IF(ISNUMBER(GQ81),GQ81,0)*GQ86</f>
        <v>0</v>
      </c>
      <c r="GQ52" s="273">
        <f>(IF(ISNUMBER(GQ75),GQ75,0)-IF(ISNUMBER(GQ79),GQ79,0)-IF(ISNUMBER(GQ80),GQ80,0))*IF(ISNUMBER(GQ82),GQ82,0)*GQ87</f>
        <v>0</v>
      </c>
      <c r="GR52" s="769"/>
      <c r="GS52" s="271">
        <f>(GT52+GU52)</f>
        <v>0</v>
      </c>
      <c r="GT52" s="272">
        <f>(IF(ISNUMBER(GU68),GU68,0)-IF(ISNUMBER(GU75),GU75,0)-IF(ISNUMBER(GU78),GU78,0))*IF(ISNUMBER(GU81),GU81,0)*GU86</f>
        <v>0</v>
      </c>
      <c r="GU52" s="273">
        <f>(IF(ISNUMBER(GU75),GU75,0)-IF(ISNUMBER(GU79),GU79,0)-IF(ISNUMBER(GU80),GU80,0))*IF(ISNUMBER(GU82),GU82,0)*GU87</f>
        <v>0</v>
      </c>
      <c r="GV52" s="769"/>
      <c r="GW52" s="271">
        <f>(GX52+GY52)</f>
        <v>0</v>
      </c>
      <c r="GX52" s="272">
        <f>(IF(ISNUMBER(GY68),GY68,0)-IF(ISNUMBER(GY75),GY75,0)-IF(ISNUMBER(GY78),GY78,0))*IF(ISNUMBER(GY81),GY81,0)*GY86</f>
        <v>0</v>
      </c>
      <c r="GY52" s="273">
        <f>(IF(ISNUMBER(GY75),GY75,0)-IF(ISNUMBER(GY79),GY79,0)-IF(ISNUMBER(GY80),GY80,0))*IF(ISNUMBER(GY82),GY82,0)*GY87</f>
        <v>0</v>
      </c>
      <c r="GZ52" s="769"/>
      <c r="HA52" s="271">
        <f>(HB52+HC52)</f>
        <v>0</v>
      </c>
      <c r="HB52" s="272">
        <f>(IF(ISNUMBER(HC68),HC68,0)-IF(ISNUMBER(HC75),HC75,0)-IF(ISNUMBER(HC78),HC78,0))*IF(ISNUMBER(HC81),HC81,0)*HC86</f>
        <v>0</v>
      </c>
      <c r="HC52" s="273">
        <f>(IF(ISNUMBER(HC75),HC75,0)-IF(ISNUMBER(HC79),HC79,0)-IF(ISNUMBER(HC80),HC80,0))*IF(ISNUMBER(HC82),HC82,0)*HC87</f>
        <v>0</v>
      </c>
      <c r="HD52" s="769"/>
      <c r="HE52" s="271">
        <f>(HF52+HG52)</f>
        <v>0</v>
      </c>
      <c r="HF52" s="272">
        <f>(IF(ISNUMBER(HG68),HG68,0)-IF(ISNUMBER(HG75),HG75,0)-IF(ISNUMBER(HG78),HG78,0))*IF(ISNUMBER(HG81),HG81,0)*HG86</f>
        <v>0</v>
      </c>
      <c r="HG52" s="273">
        <f>(IF(ISNUMBER(HG75),HG75,0)-IF(ISNUMBER(HG79),HG79,0)-IF(ISNUMBER(HG80),HG80,0))*IF(ISNUMBER(HG82),HG82,0)*HG87</f>
        <v>0</v>
      </c>
      <c r="HH52" s="769"/>
      <c r="HI52" s="271">
        <f>(HJ52+HK52)</f>
        <v>0</v>
      </c>
      <c r="HJ52" s="272">
        <f>(IF(ISNUMBER(HK68),HK68,0)-IF(ISNUMBER(HK75),HK75,0)-IF(ISNUMBER(HK78),HK78,0))*IF(ISNUMBER(HK81),HK81,0)*HK86</f>
        <v>0</v>
      </c>
      <c r="HK52" s="273">
        <f>(IF(ISNUMBER(HK75),HK75,0)-IF(ISNUMBER(HK79),HK79,0)-IF(ISNUMBER(HK80),HK80,0))*IF(ISNUMBER(HK82),HK82,0)*HK87</f>
        <v>0</v>
      </c>
      <c r="HL52" s="769"/>
      <c r="HM52" s="271">
        <f>(HN52+HO52)</f>
        <v>0</v>
      </c>
      <c r="HN52" s="272">
        <f>(IF(ISNUMBER(HO68),HO68,0)-IF(ISNUMBER(HO75),HO75,0)-IF(ISNUMBER(HO78),HO78,0))*IF(ISNUMBER(HO81),HO81,0)*HO86</f>
        <v>0</v>
      </c>
      <c r="HO52" s="273">
        <f>(IF(ISNUMBER(HO75),HO75,0)-IF(ISNUMBER(HO79),HO79,0)-IF(ISNUMBER(HO80),HO80,0))*IF(ISNUMBER(HO82),HO82,0)*HO87</f>
        <v>0</v>
      </c>
      <c r="HP52" s="769"/>
      <c r="HQ52" s="271">
        <f>(HR52+HS52)</f>
        <v>0</v>
      </c>
      <c r="HR52" s="272">
        <f>(IF(ISNUMBER(HS68),HS68,0)-IF(ISNUMBER(HS75),HS75,0)-IF(ISNUMBER(HS78),HS78,0))*IF(ISNUMBER(HS81),HS81,0)*HS86</f>
        <v>0</v>
      </c>
      <c r="HS52" s="273">
        <f>(IF(ISNUMBER(HS75),HS75,0)-IF(ISNUMBER(HS79),HS79,0)-IF(ISNUMBER(HS80),HS80,0))*IF(ISNUMBER(HS82),HS82,0)*HS87</f>
        <v>0</v>
      </c>
      <c r="HT52" s="769"/>
      <c r="HU52" s="271">
        <f>(HV52+HW52)</f>
        <v>0</v>
      </c>
      <c r="HV52" s="272">
        <f>(IF(ISNUMBER(HW68),HW68,0)-IF(ISNUMBER(HW75),HW75,0)-IF(ISNUMBER(HW78),HW78,0))*IF(ISNUMBER(HW81),HW81,0)*HW86</f>
        <v>0</v>
      </c>
      <c r="HW52" s="273">
        <f>(IF(ISNUMBER(HW75),HW75,0)-IF(ISNUMBER(HW79),HW79,0)-IF(ISNUMBER(HW80),HW80,0))*IF(ISNUMBER(HW82),HW82,0)*HW87</f>
        <v>0</v>
      </c>
      <c r="HX52" s="769"/>
      <c r="HY52" s="271">
        <f>(HZ52+IA52)</f>
        <v>0</v>
      </c>
      <c r="HZ52" s="272">
        <f>(IF(ISNUMBER(IA68),IA68,0)-IF(ISNUMBER(IA75),IA75,0)-IF(ISNUMBER(IA78),IA78,0))*IF(ISNUMBER(IA81),IA81,0)*IA86</f>
        <v>0</v>
      </c>
      <c r="IA52" s="273">
        <f>(IF(ISNUMBER(IA75),IA75,0)-IF(ISNUMBER(IA79),IA79,0)-IF(ISNUMBER(IA80),IA80,0))*IF(ISNUMBER(IA82),IA82,0)*IA87</f>
        <v>0</v>
      </c>
      <c r="IB52" s="769"/>
      <c r="IC52" s="271">
        <f>(ID52+IE52)</f>
        <v>0</v>
      </c>
      <c r="ID52" s="272">
        <f>(IF(ISNUMBER(IE68),IE68,0)-IF(ISNUMBER(IE75),IE75,0)-IF(ISNUMBER(IE78),IE78,0))*IF(ISNUMBER(IE81),IE81,0)*IE86</f>
        <v>0</v>
      </c>
      <c r="IE52" s="273">
        <f>(IF(ISNUMBER(IE75),IE75,0)-IF(ISNUMBER(IE79),IE79,0)-IF(ISNUMBER(IE80),IE80,0))*IF(ISNUMBER(IE82),IE82,0)*IE87</f>
        <v>0</v>
      </c>
      <c r="IF52" s="769"/>
      <c r="IG52" s="271">
        <f>(IH52+II52)</f>
        <v>0</v>
      </c>
      <c r="IH52" s="272">
        <f>(IF(ISNUMBER(II68),II68,0)-IF(ISNUMBER(II75),II75,0)-IF(ISNUMBER(II78),II78,0))*IF(ISNUMBER(II81),II81,0)*II86</f>
        <v>0</v>
      </c>
      <c r="II52" s="273">
        <f>(IF(ISNUMBER(II75),II75,0)-IF(ISNUMBER(II79),II79,0)-IF(ISNUMBER(II80),II80,0))*IF(ISNUMBER(II82),II82,0)*II87</f>
        <v>0</v>
      </c>
      <c r="IJ52" s="769"/>
      <c r="IK52" s="271">
        <f>(IL52+IM52)</f>
        <v>0</v>
      </c>
      <c r="IL52" s="272">
        <f>(IF(ISNUMBER(IM68),IM68,0)-IF(ISNUMBER(IM75),IM75,0)-IF(ISNUMBER(IM78),IM78,0))*IF(ISNUMBER(IM81),IM81,0)*IM86</f>
        <v>0</v>
      </c>
      <c r="IM52" s="273">
        <f>(IF(ISNUMBER(IM75),IM75,0)-IF(ISNUMBER(IM79),IM79,0)-IF(ISNUMBER(IM80),IM80,0))*IF(ISNUMBER(IM82),IM82,0)*IM87</f>
        <v>0</v>
      </c>
      <c r="IN52" s="769"/>
      <c r="IO52" s="271">
        <f>(IP52+IQ52)</f>
        <v>0</v>
      </c>
      <c r="IP52" s="272">
        <f>(IF(ISNUMBER(IQ68),IQ68,0)-IF(ISNUMBER(IQ75),IQ75,0)-IF(ISNUMBER(IQ78),IQ78,0))*IF(ISNUMBER(IQ81),IQ81,0)*IQ86</f>
        <v>0</v>
      </c>
      <c r="IQ52" s="273">
        <f>(IF(ISNUMBER(IQ75),IQ75,0)-IF(ISNUMBER(IQ79),IQ79,0)-IF(ISNUMBER(IQ80),IQ80,0))*IF(ISNUMBER(IQ82),IQ82,0)*IQ87</f>
        <v>0</v>
      </c>
      <c r="IR52" s="769"/>
      <c r="IS52" s="271">
        <f>(IT52+IU52)</f>
        <v>0</v>
      </c>
      <c r="IT52" s="272">
        <f>(IF(ISNUMBER(IU68),IU68,0)-IF(ISNUMBER(IU75),IU75,0)-IF(ISNUMBER(IU78),IU78,0))*IF(ISNUMBER(IU81),IU81,0)*IU86</f>
        <v>0</v>
      </c>
      <c r="IU52" s="273">
        <f>(IF(ISNUMBER(IU75),IU75,0)-IF(ISNUMBER(IU79),IU79,0)-IF(ISNUMBER(IU80),IU80,0))*IF(ISNUMBER(IU82),IU82,0)*IU87</f>
        <v>0</v>
      </c>
      <c r="IV52" s="769"/>
      <c r="IW52" s="271">
        <f>(IX52+IY52)</f>
        <v>0</v>
      </c>
      <c r="IX52" s="272">
        <f>(IF(ISNUMBER(IY68),IY68,0)-IF(ISNUMBER(IY75),IY75,0)-IF(ISNUMBER(IY78),IY78,0))*IF(ISNUMBER(IY81),IY81,0)*IY86</f>
        <v>0</v>
      </c>
      <c r="IY52" s="273">
        <f>(IF(ISNUMBER(IY75),IY75,0)-IF(ISNUMBER(IY79),IY79,0)-IF(ISNUMBER(IY80),IY80,0))*IF(ISNUMBER(IY82),IY82,0)*IY87</f>
        <v>0</v>
      </c>
    </row>
    <row r="53" spans="2:259" ht="30.25" hidden="1" customHeight="1" x14ac:dyDescent="0.35">
      <c r="B53" s="515"/>
      <c r="C53" s="515"/>
      <c r="D53" s="515"/>
      <c r="E53" s="515"/>
      <c r="F53" s="473"/>
      <c r="G53" s="448"/>
      <c r="H53" s="503"/>
      <c r="I53" s="275"/>
      <c r="J53" s="276"/>
      <c r="K53" s="277"/>
      <c r="L53" s="481"/>
      <c r="M53" s="275"/>
      <c r="N53" s="276"/>
      <c r="O53" s="277"/>
      <c r="P53" s="481"/>
      <c r="Q53" s="275"/>
      <c r="R53" s="276"/>
      <c r="S53" s="277"/>
      <c r="T53" s="481"/>
      <c r="U53" s="275"/>
      <c r="V53" s="276"/>
      <c r="W53" s="277"/>
      <c r="X53" s="481"/>
      <c r="Y53" s="275"/>
      <c r="Z53" s="276"/>
      <c r="AA53" s="277"/>
      <c r="AB53" s="481"/>
      <c r="AC53" s="275"/>
      <c r="AD53" s="276"/>
      <c r="AE53" s="277"/>
      <c r="AF53" s="481"/>
      <c r="AG53" s="275"/>
      <c r="AH53" s="276"/>
      <c r="AI53" s="277"/>
      <c r="AJ53" s="481"/>
      <c r="AK53" s="275"/>
      <c r="AL53" s="276"/>
      <c r="AM53" s="277"/>
      <c r="AN53" s="481"/>
      <c r="AO53" s="275"/>
      <c r="AP53" s="276"/>
      <c r="AQ53" s="277"/>
      <c r="AR53" s="481"/>
      <c r="AS53" s="275"/>
      <c r="AT53" s="276"/>
      <c r="AU53" s="277"/>
      <c r="AV53" s="481"/>
      <c r="AW53" s="275"/>
      <c r="AX53" s="276"/>
      <c r="AY53" s="277"/>
      <c r="AZ53" s="481"/>
      <c r="BA53" s="275"/>
      <c r="BB53" s="276"/>
      <c r="BC53" s="277"/>
      <c r="BD53" s="481"/>
      <c r="BE53" s="275"/>
      <c r="BF53" s="276"/>
      <c r="BG53" s="277"/>
      <c r="BH53" s="481"/>
      <c r="BI53" s="275"/>
      <c r="BJ53" s="276"/>
      <c r="BK53" s="277"/>
      <c r="BL53" s="481"/>
      <c r="BM53" s="275"/>
      <c r="BN53" s="276"/>
      <c r="BO53" s="277"/>
      <c r="BP53" s="481"/>
      <c r="BQ53" s="275"/>
      <c r="BR53" s="276"/>
      <c r="BS53" s="277"/>
      <c r="BT53" s="481"/>
      <c r="BU53" s="275"/>
      <c r="BV53" s="276"/>
      <c r="BW53" s="277"/>
      <c r="BX53" s="481"/>
      <c r="BY53" s="275"/>
      <c r="BZ53" s="276"/>
      <c r="CA53" s="277"/>
      <c r="CB53" s="481"/>
      <c r="CC53" s="275"/>
      <c r="CD53" s="276"/>
      <c r="CE53" s="277"/>
      <c r="CF53" s="481"/>
      <c r="CG53" s="275"/>
      <c r="CH53" s="276"/>
      <c r="CI53" s="277"/>
      <c r="CJ53" s="481"/>
      <c r="CK53" s="275"/>
      <c r="CL53" s="276"/>
      <c r="CM53" s="277"/>
      <c r="CN53" s="481"/>
      <c r="CO53" s="275"/>
      <c r="CP53" s="276"/>
      <c r="CQ53" s="277"/>
      <c r="CR53" s="481"/>
      <c r="CS53" s="275"/>
      <c r="CT53" s="276"/>
      <c r="CU53" s="277"/>
      <c r="CV53" s="481"/>
      <c r="CW53" s="275"/>
      <c r="CX53" s="276"/>
      <c r="CY53" s="277"/>
      <c r="CZ53" s="481"/>
      <c r="DA53" s="275"/>
      <c r="DB53" s="276"/>
      <c r="DC53" s="277"/>
      <c r="DD53" s="481"/>
      <c r="DE53" s="275"/>
      <c r="DF53" s="276"/>
      <c r="DG53" s="277"/>
      <c r="DH53" s="481"/>
      <c r="DI53" s="275"/>
      <c r="DJ53" s="276"/>
      <c r="DK53" s="277"/>
      <c r="DL53" s="481"/>
      <c r="DM53" s="275"/>
      <c r="DN53" s="276"/>
      <c r="DO53" s="277"/>
      <c r="DP53" s="481"/>
      <c r="DQ53" s="275"/>
      <c r="DR53" s="276"/>
      <c r="DS53" s="277"/>
      <c r="DT53" s="481"/>
      <c r="DU53" s="275"/>
      <c r="DV53" s="276"/>
      <c r="DW53" s="277"/>
      <c r="DX53" s="481"/>
      <c r="DY53" s="275"/>
      <c r="DZ53" s="276"/>
      <c r="EA53" s="277"/>
      <c r="EB53" s="481"/>
      <c r="EC53" s="275"/>
      <c r="ED53" s="276"/>
      <c r="EE53" s="277"/>
      <c r="EF53" s="481"/>
      <c r="EG53" s="275"/>
      <c r="EH53" s="276"/>
      <c r="EI53" s="277"/>
      <c r="EJ53" s="481"/>
      <c r="EK53" s="275"/>
      <c r="EL53" s="276"/>
      <c r="EM53" s="277"/>
      <c r="EN53" s="481"/>
      <c r="EO53" s="275"/>
      <c r="EP53" s="276"/>
      <c r="EQ53" s="277"/>
      <c r="ER53" s="481"/>
      <c r="ES53" s="275"/>
      <c r="ET53" s="276"/>
      <c r="EU53" s="277"/>
      <c r="EV53" s="481"/>
      <c r="EW53" s="275"/>
      <c r="EX53" s="276"/>
      <c r="EY53" s="277"/>
      <c r="EZ53" s="481"/>
      <c r="FA53" s="275"/>
      <c r="FB53" s="276"/>
      <c r="FC53" s="277"/>
      <c r="FD53" s="481"/>
      <c r="FE53" s="275"/>
      <c r="FF53" s="276"/>
      <c r="FG53" s="277"/>
      <c r="FH53" s="481"/>
      <c r="FI53" s="275"/>
      <c r="FJ53" s="276"/>
      <c r="FK53" s="277"/>
      <c r="FL53" s="481"/>
      <c r="FM53" s="275"/>
      <c r="FN53" s="276"/>
      <c r="FO53" s="277"/>
      <c r="FP53" s="481"/>
      <c r="FQ53" s="275"/>
      <c r="FR53" s="276"/>
      <c r="FS53" s="277"/>
      <c r="FT53" s="481"/>
      <c r="FU53" s="275"/>
      <c r="FV53" s="276"/>
      <c r="FW53" s="277"/>
      <c r="FX53" s="481"/>
      <c r="FY53" s="275"/>
      <c r="FZ53" s="276"/>
      <c r="GA53" s="277"/>
      <c r="GB53" s="481"/>
      <c r="GC53" s="275"/>
      <c r="GD53" s="276"/>
      <c r="GE53" s="277"/>
      <c r="GF53" s="481"/>
      <c r="GG53" s="275"/>
      <c r="GH53" s="276"/>
      <c r="GI53" s="277"/>
      <c r="GJ53" s="481"/>
      <c r="GK53" s="275"/>
      <c r="GL53" s="276"/>
      <c r="GM53" s="277"/>
      <c r="GN53" s="481"/>
      <c r="GO53" s="275"/>
      <c r="GP53" s="276"/>
      <c r="GQ53" s="277"/>
      <c r="GR53" s="481"/>
      <c r="GS53" s="275"/>
      <c r="GT53" s="276"/>
      <c r="GU53" s="277"/>
      <c r="GV53" s="481"/>
      <c r="GW53" s="275"/>
      <c r="GX53" s="276"/>
      <c r="GY53" s="277"/>
      <c r="GZ53" s="481"/>
      <c r="HA53" s="275"/>
      <c r="HB53" s="276"/>
      <c r="HC53" s="277"/>
      <c r="HD53" s="481"/>
      <c r="HE53" s="275"/>
      <c r="HF53" s="276"/>
      <c r="HG53" s="277"/>
      <c r="HH53" s="481"/>
      <c r="HI53" s="275"/>
      <c r="HJ53" s="276"/>
      <c r="HK53" s="277"/>
      <c r="HL53" s="481"/>
      <c r="HM53" s="275"/>
      <c r="HN53" s="276"/>
      <c r="HO53" s="277"/>
      <c r="HP53" s="481"/>
      <c r="HQ53" s="275"/>
      <c r="HR53" s="276"/>
      <c r="HS53" s="277"/>
      <c r="HT53" s="481"/>
      <c r="HU53" s="275"/>
      <c r="HV53" s="276"/>
      <c r="HW53" s="277"/>
      <c r="HX53" s="481"/>
      <c r="HY53" s="275"/>
      <c r="HZ53" s="276"/>
      <c r="IA53" s="277"/>
      <c r="IB53" s="481"/>
      <c r="IC53" s="275"/>
      <c r="ID53" s="276"/>
      <c r="IE53" s="277"/>
      <c r="IF53" s="481"/>
      <c r="IG53" s="275"/>
      <c r="IH53" s="276"/>
      <c r="II53" s="277"/>
      <c r="IJ53" s="481"/>
      <c r="IK53" s="275"/>
      <c r="IL53" s="276"/>
      <c r="IM53" s="277"/>
      <c r="IN53" s="481"/>
      <c r="IO53" s="275"/>
      <c r="IP53" s="276"/>
      <c r="IQ53" s="277"/>
      <c r="IR53" s="481"/>
      <c r="IS53" s="275"/>
      <c r="IT53" s="276"/>
      <c r="IU53" s="277"/>
      <c r="IV53" s="481"/>
      <c r="IW53" s="275"/>
      <c r="IX53" s="276"/>
      <c r="IY53" s="277"/>
    </row>
    <row r="54" spans="2:259" ht="30.25" hidden="1" customHeight="1" x14ac:dyDescent="0.45">
      <c r="B54" s="515"/>
      <c r="C54" s="515"/>
      <c r="D54" s="515"/>
      <c r="E54" s="515"/>
      <c r="F54" s="473"/>
      <c r="G54" s="448"/>
      <c r="H54" s="504" t="s">
        <v>254</v>
      </c>
      <c r="I54" s="271">
        <f>IF(J64=1,IF(ISERROR(I56/I52),I52,IF(I56/I52&lt;=0.75,I52,I56*1/0.75)),I52)</f>
        <v>0</v>
      </c>
      <c r="J54" s="279" t="s">
        <v>211</v>
      </c>
      <c r="K54" s="280"/>
      <c r="L54" s="278" t="s">
        <v>254</v>
      </c>
      <c r="M54" s="271">
        <f>IF(N64=1,IF(ISERROR(M56/M52),M52,IF(M56/M52&lt;=0.75,M52,M56*1/0.75)),M52)</f>
        <v>0</v>
      </c>
      <c r="N54" s="279" t="s">
        <v>211</v>
      </c>
      <c r="O54" s="280"/>
      <c r="P54" s="278" t="s">
        <v>254</v>
      </c>
      <c r="Q54" s="271">
        <f>IF(R64=1,IF(ISERROR(Q56/Q52),Q52,IF(Q56/Q52&lt;=0.75,Q52,Q56*1/0.75)),Q52)</f>
        <v>0</v>
      </c>
      <c r="R54" s="279" t="s">
        <v>211</v>
      </c>
      <c r="S54" s="280"/>
      <c r="T54" s="278" t="s">
        <v>254</v>
      </c>
      <c r="U54" s="271">
        <f>IF(V64=1,IF(ISERROR(U56/U52),U52,IF(U56/U52&lt;=0.75,U52,U56*1/0.75)),U52)</f>
        <v>0</v>
      </c>
      <c r="V54" s="279" t="s">
        <v>211</v>
      </c>
      <c r="W54" s="280"/>
      <c r="X54" s="278" t="s">
        <v>254</v>
      </c>
      <c r="Y54" s="271">
        <f>IF(Z64=1,IF(ISERROR(Y56/Y52),Y52,IF(Y56/Y52&lt;=0.75,Y52,Y56*1/0.75)),Y52)</f>
        <v>0</v>
      </c>
      <c r="Z54" s="279" t="s">
        <v>211</v>
      </c>
      <c r="AA54" s="280"/>
      <c r="AB54" s="278" t="s">
        <v>254</v>
      </c>
      <c r="AC54" s="271">
        <f>IF(AD64=1,IF(ISERROR(AC56/AC52),AC52,IF(AC56/AC52&lt;=0.75,AC52,AC56*1/0.75)),AC52)</f>
        <v>0</v>
      </c>
      <c r="AD54" s="279" t="s">
        <v>211</v>
      </c>
      <c r="AE54" s="280"/>
      <c r="AF54" s="278" t="s">
        <v>254</v>
      </c>
      <c r="AG54" s="271">
        <f>IF(AH64=1,IF(ISERROR(AG56/AG52),AG52,IF(AG56/AG52&lt;=0.75,AG52,AG56*1/0.75)),AG52)</f>
        <v>0</v>
      </c>
      <c r="AH54" s="279" t="s">
        <v>211</v>
      </c>
      <c r="AI54" s="280"/>
      <c r="AJ54" s="278" t="s">
        <v>254</v>
      </c>
      <c r="AK54" s="271">
        <f>IF(AL64=1,IF(ISERROR(AK56/AK52),AK52,IF(AK56/AK52&lt;=0.75,AK52,AK56*1/0.75)),AK52)</f>
        <v>0</v>
      </c>
      <c r="AL54" s="279" t="s">
        <v>211</v>
      </c>
      <c r="AM54" s="280"/>
      <c r="AN54" s="278" t="s">
        <v>254</v>
      </c>
      <c r="AO54" s="271">
        <f>IF(AP64=1,IF(ISERROR(AO56/AO52),AO52,IF(AO56/AO52&lt;=0.75,AO52,AO56*1/0.75)),AO52)</f>
        <v>0</v>
      </c>
      <c r="AP54" s="279" t="s">
        <v>211</v>
      </c>
      <c r="AQ54" s="280"/>
      <c r="AR54" s="278" t="s">
        <v>254</v>
      </c>
      <c r="AS54" s="271">
        <f>IF(AT64=1,IF(ISERROR(AS56/AS52),AS52,IF(AS56/AS52&lt;=0.75,AS52,AS56*1/0.75)),AS52)</f>
        <v>0</v>
      </c>
      <c r="AT54" s="279" t="s">
        <v>211</v>
      </c>
      <c r="AU54" s="280"/>
      <c r="AV54" s="278" t="s">
        <v>254</v>
      </c>
      <c r="AW54" s="271">
        <f>IF(AX64=1,IF(ISERROR(AW56/AW52),AW52,IF(AW56/AW52&lt;=0.75,AW52,AW56*1/0.75)),AW52)</f>
        <v>0</v>
      </c>
      <c r="AX54" s="279" t="s">
        <v>211</v>
      </c>
      <c r="AY54" s="280"/>
      <c r="AZ54" s="278" t="s">
        <v>254</v>
      </c>
      <c r="BA54" s="271">
        <f>IF(BB64=1,IF(ISERROR(BA56/BA52),BA52,IF(BA56/BA52&lt;=0.75,BA52,BA56*1/0.75)),BA52)</f>
        <v>0</v>
      </c>
      <c r="BB54" s="279" t="s">
        <v>211</v>
      </c>
      <c r="BC54" s="280"/>
      <c r="BD54" s="278" t="s">
        <v>254</v>
      </c>
      <c r="BE54" s="271">
        <f>IF(BF64=1,IF(ISERROR(BE56/BE52),BE52,IF(BE56/BE52&lt;=0.75,BE52,BE56*1/0.75)),BE52)</f>
        <v>0</v>
      </c>
      <c r="BF54" s="279" t="s">
        <v>211</v>
      </c>
      <c r="BG54" s="280"/>
      <c r="BH54" s="278" t="s">
        <v>254</v>
      </c>
      <c r="BI54" s="271">
        <f>IF(BJ64=1,IF(ISERROR(BI56/BI52),BI52,IF(BI56/BI52&lt;=0.75,BI52,BI56*1/0.75)),BI52)</f>
        <v>0</v>
      </c>
      <c r="BJ54" s="279" t="s">
        <v>211</v>
      </c>
      <c r="BK54" s="280"/>
      <c r="BL54" s="278" t="s">
        <v>254</v>
      </c>
      <c r="BM54" s="271">
        <f>IF(BN64=1,IF(ISERROR(BM56/BM52),BM52,IF(BM56/BM52&lt;=0.75,BM52,BM56*1/0.75)),BM52)</f>
        <v>0</v>
      </c>
      <c r="BN54" s="279" t="s">
        <v>211</v>
      </c>
      <c r="BO54" s="280"/>
      <c r="BP54" s="278" t="s">
        <v>254</v>
      </c>
      <c r="BQ54" s="271">
        <f>IF(BR64=1,IF(ISERROR(BQ56/BQ52),BQ52,IF(BQ56/BQ52&lt;=0.75,BQ52,BQ56*1/0.75)),BQ52)</f>
        <v>0</v>
      </c>
      <c r="BR54" s="279" t="s">
        <v>211</v>
      </c>
      <c r="BS54" s="280"/>
      <c r="BT54" s="278" t="s">
        <v>254</v>
      </c>
      <c r="BU54" s="271">
        <f>IF(BV64=1,IF(ISERROR(BU56/BU52),BU52,IF(BU56/BU52&lt;=0.75,BU52,BU56*1/0.75)),BU52)</f>
        <v>0</v>
      </c>
      <c r="BV54" s="279" t="s">
        <v>211</v>
      </c>
      <c r="BW54" s="280"/>
      <c r="BX54" s="278" t="s">
        <v>254</v>
      </c>
      <c r="BY54" s="271">
        <f>IF(BZ64=1,IF(ISERROR(BY56/BY52),BY52,IF(BY56/BY52&lt;=0.75,BY52,BY56*1/0.75)),BY52)</f>
        <v>0</v>
      </c>
      <c r="BZ54" s="279" t="s">
        <v>211</v>
      </c>
      <c r="CA54" s="280"/>
      <c r="CB54" s="278" t="s">
        <v>254</v>
      </c>
      <c r="CC54" s="271">
        <f>IF(CD64=1,IF(ISERROR(CC56/CC52),CC52,IF(CC56/CC52&lt;=0.75,CC52,CC56*1/0.75)),CC52)</f>
        <v>0</v>
      </c>
      <c r="CD54" s="279" t="s">
        <v>211</v>
      </c>
      <c r="CE54" s="280"/>
      <c r="CF54" s="278" t="s">
        <v>254</v>
      </c>
      <c r="CG54" s="271">
        <f>IF(CH64=1,IF(ISERROR(CG56/CG52),CG52,IF(CG56/CG52&lt;=0.75,CG52,CG56*1/0.75)),CG52)</f>
        <v>0</v>
      </c>
      <c r="CH54" s="279" t="s">
        <v>211</v>
      </c>
      <c r="CI54" s="280"/>
      <c r="CJ54" s="278" t="s">
        <v>254</v>
      </c>
      <c r="CK54" s="271">
        <f>IF(CL64=1,IF(ISERROR(CK56/CK52),CK52,IF(CK56/CK52&lt;=0.75,CK52,CK56*1/0.75)),CK52)</f>
        <v>0</v>
      </c>
      <c r="CL54" s="279" t="s">
        <v>211</v>
      </c>
      <c r="CM54" s="280"/>
      <c r="CN54" s="278" t="s">
        <v>254</v>
      </c>
      <c r="CO54" s="271">
        <f>IF(CP64=1,IF(ISERROR(CO56/CO52),CO52,IF(CO56/CO52&lt;=0.75,CO52,CO56*1/0.75)),CO52)</f>
        <v>0</v>
      </c>
      <c r="CP54" s="279" t="s">
        <v>211</v>
      </c>
      <c r="CQ54" s="280"/>
      <c r="CR54" s="278" t="s">
        <v>254</v>
      </c>
      <c r="CS54" s="271">
        <f>IF(CT64=1,IF(ISERROR(CS56/CS52),CS52,IF(CS56/CS52&lt;=0.75,CS52,CS56*1/0.75)),CS52)</f>
        <v>0</v>
      </c>
      <c r="CT54" s="279" t="s">
        <v>211</v>
      </c>
      <c r="CU54" s="280"/>
      <c r="CV54" s="278" t="s">
        <v>254</v>
      </c>
      <c r="CW54" s="271">
        <f>IF(CX64=1,IF(ISERROR(CW56/CW52),CW52,IF(CW56/CW52&lt;=0.75,CW52,CW56*1/0.75)),CW52)</f>
        <v>0</v>
      </c>
      <c r="CX54" s="279" t="s">
        <v>211</v>
      </c>
      <c r="CY54" s="280"/>
      <c r="CZ54" s="278" t="s">
        <v>254</v>
      </c>
      <c r="DA54" s="271">
        <f>IF(DB64=1,IF(ISERROR(DA56/DA52),DA52,IF(DA56/DA52&lt;=0.75,DA52,DA56*1/0.75)),DA52)</f>
        <v>0</v>
      </c>
      <c r="DB54" s="279" t="s">
        <v>211</v>
      </c>
      <c r="DC54" s="280"/>
      <c r="DD54" s="278" t="s">
        <v>254</v>
      </c>
      <c r="DE54" s="271">
        <f>IF(DF64=1,IF(ISERROR(DE56/DE52),DE52,IF(DE56/DE52&lt;=0.75,DE52,DE56*1/0.75)),DE52)</f>
        <v>0</v>
      </c>
      <c r="DF54" s="279" t="s">
        <v>211</v>
      </c>
      <c r="DG54" s="280"/>
      <c r="DH54" s="278" t="s">
        <v>254</v>
      </c>
      <c r="DI54" s="271">
        <f>IF(DJ64=1,IF(ISERROR(DI56/DI52),DI52,IF(DI56/DI52&lt;=0.75,DI52,DI56*1/0.75)),DI52)</f>
        <v>0</v>
      </c>
      <c r="DJ54" s="279" t="s">
        <v>211</v>
      </c>
      <c r="DK54" s="280"/>
      <c r="DL54" s="278" t="s">
        <v>254</v>
      </c>
      <c r="DM54" s="271">
        <f>IF(DN64=1,IF(ISERROR(DM56/DM52),DM52,IF(DM56/DM52&lt;=0.75,DM52,DM56*1/0.75)),DM52)</f>
        <v>0</v>
      </c>
      <c r="DN54" s="279" t="s">
        <v>211</v>
      </c>
      <c r="DO54" s="280"/>
      <c r="DP54" s="278" t="s">
        <v>254</v>
      </c>
      <c r="DQ54" s="271">
        <f>IF(DR64=1,IF(ISERROR(DQ56/DQ52),DQ52,IF(DQ56/DQ52&lt;=0.75,DQ52,DQ56*1/0.75)),DQ52)</f>
        <v>0</v>
      </c>
      <c r="DR54" s="279" t="s">
        <v>211</v>
      </c>
      <c r="DS54" s="280"/>
      <c r="DT54" s="278" t="s">
        <v>254</v>
      </c>
      <c r="DU54" s="271">
        <f>IF(DV64=1,IF(ISERROR(DU56/DU52),DU52,IF(DU56/DU52&lt;=0.75,DU52,DU56*1/0.75)),DU52)</f>
        <v>0</v>
      </c>
      <c r="DV54" s="279" t="s">
        <v>211</v>
      </c>
      <c r="DW54" s="280"/>
      <c r="DX54" s="278" t="s">
        <v>254</v>
      </c>
      <c r="DY54" s="271">
        <f>IF(DZ64=1,IF(ISERROR(DY56/DY52),DY52,IF(DY56/DY52&lt;=0.75,DY52,DY56*1/0.75)),DY52)</f>
        <v>0</v>
      </c>
      <c r="DZ54" s="279" t="s">
        <v>211</v>
      </c>
      <c r="EA54" s="280"/>
      <c r="EB54" s="278" t="s">
        <v>254</v>
      </c>
      <c r="EC54" s="271">
        <f>IF(ED64=1,IF(ISERROR(EC56/EC52),EC52,IF(EC56/EC52&lt;=0.75,EC52,EC56*1/0.75)),EC52)</f>
        <v>0</v>
      </c>
      <c r="ED54" s="279" t="s">
        <v>211</v>
      </c>
      <c r="EE54" s="280"/>
      <c r="EF54" s="278" t="s">
        <v>254</v>
      </c>
      <c r="EG54" s="271">
        <f>IF(EH64=1,IF(ISERROR(EG56/EG52),EG52,IF(EG56/EG52&lt;=0.75,EG52,EG56*1/0.75)),EG52)</f>
        <v>0</v>
      </c>
      <c r="EH54" s="279" t="s">
        <v>211</v>
      </c>
      <c r="EI54" s="280"/>
      <c r="EJ54" s="278" t="s">
        <v>254</v>
      </c>
      <c r="EK54" s="271">
        <f>IF(EL64=1,IF(ISERROR(EK56/EK52),EK52,IF(EK56/EK52&lt;=0.75,EK52,EK56*1/0.75)),EK52)</f>
        <v>0</v>
      </c>
      <c r="EL54" s="279" t="s">
        <v>211</v>
      </c>
      <c r="EM54" s="280"/>
      <c r="EN54" s="278" t="s">
        <v>254</v>
      </c>
      <c r="EO54" s="271">
        <f>IF(EP64=1,IF(ISERROR(EO56/EO52),EO52,IF(EO56/EO52&lt;=0.75,EO52,EO56*1/0.75)),EO52)</f>
        <v>0</v>
      </c>
      <c r="EP54" s="279" t="s">
        <v>211</v>
      </c>
      <c r="EQ54" s="280"/>
      <c r="ER54" s="278" t="s">
        <v>254</v>
      </c>
      <c r="ES54" s="271">
        <f>IF(ET64=1,IF(ISERROR(ES56/ES52),ES52,IF(ES56/ES52&lt;=0.75,ES52,ES56*1/0.75)),ES52)</f>
        <v>0</v>
      </c>
      <c r="ET54" s="279" t="s">
        <v>211</v>
      </c>
      <c r="EU54" s="280"/>
      <c r="EV54" s="278" t="s">
        <v>254</v>
      </c>
      <c r="EW54" s="271">
        <f>IF(EX64=1,IF(ISERROR(EW56/EW52),EW52,IF(EW56/EW52&lt;=0.75,EW52,EW56*1/0.75)),EW52)</f>
        <v>0</v>
      </c>
      <c r="EX54" s="279" t="s">
        <v>211</v>
      </c>
      <c r="EY54" s="280"/>
      <c r="EZ54" s="278" t="s">
        <v>254</v>
      </c>
      <c r="FA54" s="271">
        <f>IF(FB64=1,IF(ISERROR(FA56/FA52),FA52,IF(FA56/FA52&lt;=0.75,FA52,FA56*1/0.75)),FA52)</f>
        <v>0</v>
      </c>
      <c r="FB54" s="279" t="s">
        <v>211</v>
      </c>
      <c r="FC54" s="280"/>
      <c r="FD54" s="278" t="s">
        <v>254</v>
      </c>
      <c r="FE54" s="271">
        <f>IF(FF64=1,IF(ISERROR(FE56/FE52),FE52,IF(FE56/FE52&lt;=0.75,FE52,FE56*1/0.75)),FE52)</f>
        <v>0</v>
      </c>
      <c r="FF54" s="279" t="s">
        <v>211</v>
      </c>
      <c r="FG54" s="280"/>
      <c r="FH54" s="278" t="s">
        <v>254</v>
      </c>
      <c r="FI54" s="271">
        <f>IF(FJ64=1,IF(ISERROR(FI56/FI52),FI52,IF(FI56/FI52&lt;=0.75,FI52,FI56*1/0.75)),FI52)</f>
        <v>0</v>
      </c>
      <c r="FJ54" s="279" t="s">
        <v>211</v>
      </c>
      <c r="FK54" s="280"/>
      <c r="FL54" s="278" t="s">
        <v>254</v>
      </c>
      <c r="FM54" s="271">
        <f>IF(FN64=1,IF(ISERROR(FM56/FM52),FM52,IF(FM56/FM52&lt;=0.75,FM52,FM56*1/0.75)),FM52)</f>
        <v>0</v>
      </c>
      <c r="FN54" s="279" t="s">
        <v>211</v>
      </c>
      <c r="FO54" s="280"/>
      <c r="FP54" s="278" t="s">
        <v>254</v>
      </c>
      <c r="FQ54" s="271">
        <f>IF(FR64=1,IF(ISERROR(FQ56/FQ52),FQ52,IF(FQ56/FQ52&lt;=0.75,FQ52,FQ56*1/0.75)),FQ52)</f>
        <v>0</v>
      </c>
      <c r="FR54" s="279" t="s">
        <v>211</v>
      </c>
      <c r="FS54" s="280"/>
      <c r="FT54" s="278" t="s">
        <v>254</v>
      </c>
      <c r="FU54" s="271">
        <f>IF(FV64=1,IF(ISERROR(FU56/FU52),FU52,IF(FU56/FU52&lt;=0.75,FU52,FU56*1/0.75)),FU52)</f>
        <v>0</v>
      </c>
      <c r="FV54" s="279" t="s">
        <v>211</v>
      </c>
      <c r="FW54" s="280"/>
      <c r="FX54" s="278" t="s">
        <v>254</v>
      </c>
      <c r="FY54" s="271">
        <f>IF(FZ64=1,IF(ISERROR(FY56/FY52),FY52,IF(FY56/FY52&lt;=0.75,FY52,FY56*1/0.75)),FY52)</f>
        <v>0</v>
      </c>
      <c r="FZ54" s="279" t="s">
        <v>211</v>
      </c>
      <c r="GA54" s="280"/>
      <c r="GB54" s="278" t="s">
        <v>254</v>
      </c>
      <c r="GC54" s="271">
        <f>IF(GD64=1,IF(ISERROR(GC56/GC52),GC52,IF(GC56/GC52&lt;=0.75,GC52,GC56*1/0.75)),GC52)</f>
        <v>0</v>
      </c>
      <c r="GD54" s="279" t="s">
        <v>211</v>
      </c>
      <c r="GE54" s="280"/>
      <c r="GF54" s="278" t="s">
        <v>254</v>
      </c>
      <c r="GG54" s="271">
        <f>IF(GH64=1,IF(ISERROR(GG56/GG52),GG52,IF(GG56/GG52&lt;=0.75,GG52,GG56*1/0.75)),GG52)</f>
        <v>0</v>
      </c>
      <c r="GH54" s="279" t="s">
        <v>211</v>
      </c>
      <c r="GI54" s="280"/>
      <c r="GJ54" s="278" t="s">
        <v>254</v>
      </c>
      <c r="GK54" s="271">
        <f>IF(GL64=1,IF(ISERROR(GK56/GK52),GK52,IF(GK56/GK52&lt;=0.75,GK52,GK56*1/0.75)),GK52)</f>
        <v>0</v>
      </c>
      <c r="GL54" s="279" t="s">
        <v>211</v>
      </c>
      <c r="GM54" s="280"/>
      <c r="GN54" s="278" t="s">
        <v>254</v>
      </c>
      <c r="GO54" s="271">
        <f>IF(GP64=1,IF(ISERROR(GO56/GO52),GO52,IF(GO56/GO52&lt;=0.75,GO52,GO56*1/0.75)),GO52)</f>
        <v>0</v>
      </c>
      <c r="GP54" s="279" t="s">
        <v>211</v>
      </c>
      <c r="GQ54" s="280"/>
      <c r="GR54" s="278" t="s">
        <v>254</v>
      </c>
      <c r="GS54" s="271">
        <f>IF(GT64=1,IF(ISERROR(GS56/GS52),GS52,IF(GS56/GS52&lt;=0.75,GS52,GS56*1/0.75)),GS52)</f>
        <v>0</v>
      </c>
      <c r="GT54" s="279" t="s">
        <v>211</v>
      </c>
      <c r="GU54" s="280"/>
      <c r="GV54" s="278" t="s">
        <v>254</v>
      </c>
      <c r="GW54" s="271">
        <f>IF(GX64=1,IF(ISERROR(GW56/GW52),GW52,IF(GW56/GW52&lt;=0.75,GW52,GW56*1/0.75)),GW52)</f>
        <v>0</v>
      </c>
      <c r="GX54" s="279" t="s">
        <v>211</v>
      </c>
      <c r="GY54" s="280"/>
      <c r="GZ54" s="278" t="s">
        <v>254</v>
      </c>
      <c r="HA54" s="271">
        <f>IF(HB64=1,IF(ISERROR(HA56/HA52),HA52,IF(HA56/HA52&lt;=0.75,HA52,HA56*1/0.75)),HA52)</f>
        <v>0</v>
      </c>
      <c r="HB54" s="279" t="s">
        <v>211</v>
      </c>
      <c r="HC54" s="280"/>
      <c r="HD54" s="278" t="s">
        <v>254</v>
      </c>
      <c r="HE54" s="271">
        <f>IF(HF64=1,IF(ISERROR(HE56/HE52),HE52,IF(HE56/HE52&lt;=0.75,HE52,HE56*1/0.75)),HE52)</f>
        <v>0</v>
      </c>
      <c r="HF54" s="279" t="s">
        <v>211</v>
      </c>
      <c r="HG54" s="280"/>
      <c r="HH54" s="278" t="s">
        <v>254</v>
      </c>
      <c r="HI54" s="271">
        <f>IF(HJ64=1,IF(ISERROR(HI56/HI52),HI52,IF(HI56/HI52&lt;=0.75,HI52,HI56*1/0.75)),HI52)</f>
        <v>0</v>
      </c>
      <c r="HJ54" s="279" t="s">
        <v>211</v>
      </c>
      <c r="HK54" s="280"/>
      <c r="HL54" s="278" t="s">
        <v>254</v>
      </c>
      <c r="HM54" s="271">
        <f>IF(HN64=1,IF(ISERROR(HM56/HM52),HM52,IF(HM56/HM52&lt;=0.75,HM52,HM56*1/0.75)),HM52)</f>
        <v>0</v>
      </c>
      <c r="HN54" s="279" t="s">
        <v>211</v>
      </c>
      <c r="HO54" s="280"/>
      <c r="HP54" s="278" t="s">
        <v>254</v>
      </c>
      <c r="HQ54" s="271">
        <f>IF(HR64=1,IF(ISERROR(HQ56/HQ52),HQ52,IF(HQ56/HQ52&lt;=0.75,HQ52,HQ56*1/0.75)),HQ52)</f>
        <v>0</v>
      </c>
      <c r="HR54" s="279" t="s">
        <v>211</v>
      </c>
      <c r="HS54" s="280"/>
      <c r="HT54" s="278" t="s">
        <v>254</v>
      </c>
      <c r="HU54" s="271">
        <f>IF(HV64=1,IF(ISERROR(HU56/HU52),HU52,IF(HU56/HU52&lt;=0.75,HU52,HU56*1/0.75)),HU52)</f>
        <v>0</v>
      </c>
      <c r="HV54" s="279" t="s">
        <v>211</v>
      </c>
      <c r="HW54" s="280"/>
      <c r="HX54" s="278" t="s">
        <v>254</v>
      </c>
      <c r="HY54" s="271">
        <f>IF(HZ64=1,IF(ISERROR(HY56/HY52),HY52,IF(HY56/HY52&lt;=0.75,HY52,HY56*1/0.75)),HY52)</f>
        <v>0</v>
      </c>
      <c r="HZ54" s="279" t="s">
        <v>211</v>
      </c>
      <c r="IA54" s="280"/>
      <c r="IB54" s="278" t="s">
        <v>254</v>
      </c>
      <c r="IC54" s="271">
        <f>IF(ID64=1,IF(ISERROR(IC56/IC52),IC52,IF(IC56/IC52&lt;=0.75,IC52,IC56*1/0.75)),IC52)</f>
        <v>0</v>
      </c>
      <c r="ID54" s="279" t="s">
        <v>211</v>
      </c>
      <c r="IE54" s="280"/>
      <c r="IF54" s="278" t="s">
        <v>254</v>
      </c>
      <c r="IG54" s="271">
        <f>IF(IH64=1,IF(ISERROR(IG56/IG52),IG52,IF(IG56/IG52&lt;=0.75,IG52,IG56*1/0.75)),IG52)</f>
        <v>0</v>
      </c>
      <c r="IH54" s="279" t="s">
        <v>211</v>
      </c>
      <c r="II54" s="280"/>
      <c r="IJ54" s="278" t="s">
        <v>254</v>
      </c>
      <c r="IK54" s="271">
        <f>IF(IL64=1,IF(ISERROR(IK56/IK52),IK52,IF(IK56/IK52&lt;=0.75,IK52,IK56*1/0.75)),IK52)</f>
        <v>0</v>
      </c>
      <c r="IL54" s="279" t="s">
        <v>211</v>
      </c>
      <c r="IM54" s="280"/>
      <c r="IN54" s="278" t="s">
        <v>254</v>
      </c>
      <c r="IO54" s="271">
        <f>IF(IP64=1,IF(ISERROR(IO56/IO52),IO52,IF(IO56/IO52&lt;=0.75,IO52,IO56*1/0.75)),IO52)</f>
        <v>0</v>
      </c>
      <c r="IP54" s="279" t="s">
        <v>211</v>
      </c>
      <c r="IQ54" s="280"/>
      <c r="IR54" s="278" t="s">
        <v>254</v>
      </c>
      <c r="IS54" s="271">
        <f>IF(IT64=1,IF(ISERROR(IS56/IS52),IS52,IF(IS56/IS52&lt;=0.75,IS52,IS56*1/0.75)),IS52)</f>
        <v>0</v>
      </c>
      <c r="IT54" s="279" t="s">
        <v>211</v>
      </c>
      <c r="IU54" s="280"/>
      <c r="IV54" s="278" t="s">
        <v>254</v>
      </c>
      <c r="IW54" s="271">
        <f>IF(IX64=1,IF(ISERROR(IW56/IW52),IW52,IF(IW56/IW52&lt;=0.75,IW52,IW56*1/0.75)),IW52)</f>
        <v>0</v>
      </c>
      <c r="IX54" s="279" t="s">
        <v>211</v>
      </c>
      <c r="IY54" s="280"/>
    </row>
    <row r="55" spans="2:259" ht="30.25" hidden="1" customHeight="1" x14ac:dyDescent="0.35">
      <c r="B55" s="515"/>
      <c r="C55" s="515"/>
      <c r="D55" s="515"/>
      <c r="E55" s="515"/>
      <c r="F55" s="473"/>
      <c r="G55" s="448"/>
      <c r="H55" s="279"/>
      <c r="I55" s="282"/>
      <c r="J55" s="282"/>
      <c r="K55" s="262"/>
      <c r="L55" s="281"/>
      <c r="M55" s="282"/>
      <c r="N55" s="282"/>
      <c r="O55" s="262"/>
      <c r="P55" s="281"/>
      <c r="Q55" s="282"/>
      <c r="R55" s="282"/>
      <c r="S55" s="262"/>
      <c r="T55" s="281"/>
      <c r="U55" s="282"/>
      <c r="V55" s="282"/>
      <c r="W55" s="262"/>
      <c r="X55" s="281"/>
      <c r="Y55" s="282"/>
      <c r="Z55" s="282"/>
      <c r="AA55" s="262"/>
      <c r="AB55" s="281"/>
      <c r="AC55" s="282"/>
      <c r="AD55" s="282"/>
      <c r="AE55" s="262"/>
      <c r="AF55" s="281"/>
      <c r="AG55" s="282"/>
      <c r="AH55" s="282"/>
      <c r="AI55" s="262"/>
      <c r="AJ55" s="281"/>
      <c r="AK55" s="282"/>
      <c r="AL55" s="282"/>
      <c r="AM55" s="262"/>
      <c r="AN55" s="281"/>
      <c r="AO55" s="282"/>
      <c r="AP55" s="282"/>
      <c r="AQ55" s="262"/>
      <c r="AR55" s="281"/>
      <c r="AS55" s="282"/>
      <c r="AT55" s="282"/>
      <c r="AU55" s="262"/>
      <c r="AV55" s="281"/>
      <c r="AW55" s="282"/>
      <c r="AX55" s="282"/>
      <c r="AY55" s="262"/>
      <c r="AZ55" s="281"/>
      <c r="BA55" s="282"/>
      <c r="BB55" s="282"/>
      <c r="BC55" s="262"/>
      <c r="BD55" s="281"/>
      <c r="BE55" s="282"/>
      <c r="BF55" s="282"/>
      <c r="BG55" s="262"/>
      <c r="BH55" s="281"/>
      <c r="BI55" s="282"/>
      <c r="BJ55" s="282"/>
      <c r="BK55" s="262"/>
      <c r="BL55" s="281"/>
      <c r="BM55" s="282"/>
      <c r="BN55" s="282"/>
      <c r="BO55" s="262"/>
      <c r="BP55" s="281"/>
      <c r="BQ55" s="282"/>
      <c r="BR55" s="282"/>
      <c r="BS55" s="262"/>
      <c r="BT55" s="281"/>
      <c r="BU55" s="282"/>
      <c r="BV55" s="282"/>
      <c r="BW55" s="262"/>
      <c r="BX55" s="281"/>
      <c r="BY55" s="282"/>
      <c r="BZ55" s="282"/>
      <c r="CA55" s="262"/>
      <c r="CB55" s="281"/>
      <c r="CC55" s="282"/>
      <c r="CD55" s="282"/>
      <c r="CE55" s="262"/>
      <c r="CF55" s="281"/>
      <c r="CG55" s="282"/>
      <c r="CH55" s="282"/>
      <c r="CI55" s="262"/>
      <c r="CJ55" s="281"/>
      <c r="CK55" s="282"/>
      <c r="CL55" s="282"/>
      <c r="CM55" s="262"/>
      <c r="CN55" s="281"/>
      <c r="CO55" s="282"/>
      <c r="CP55" s="282"/>
      <c r="CQ55" s="262"/>
      <c r="CR55" s="281"/>
      <c r="CS55" s="282"/>
      <c r="CT55" s="282"/>
      <c r="CU55" s="262"/>
      <c r="CV55" s="281"/>
      <c r="CW55" s="282"/>
      <c r="CX55" s="282"/>
      <c r="CY55" s="262"/>
      <c r="CZ55" s="281"/>
      <c r="DA55" s="282"/>
      <c r="DB55" s="282"/>
      <c r="DC55" s="262"/>
      <c r="DD55" s="281"/>
      <c r="DE55" s="282"/>
      <c r="DF55" s="282"/>
      <c r="DG55" s="262"/>
      <c r="DH55" s="281"/>
      <c r="DI55" s="282"/>
      <c r="DJ55" s="282"/>
      <c r="DK55" s="262"/>
      <c r="DL55" s="281"/>
      <c r="DM55" s="282"/>
      <c r="DN55" s="282"/>
      <c r="DO55" s="262"/>
      <c r="DP55" s="281"/>
      <c r="DQ55" s="282"/>
      <c r="DR55" s="282"/>
      <c r="DS55" s="262"/>
      <c r="DT55" s="281"/>
      <c r="DU55" s="282"/>
      <c r="DV55" s="282"/>
      <c r="DW55" s="262"/>
      <c r="DX55" s="281"/>
      <c r="DY55" s="282"/>
      <c r="DZ55" s="282"/>
      <c r="EA55" s="262"/>
      <c r="EB55" s="281"/>
      <c r="EC55" s="282"/>
      <c r="ED55" s="282"/>
      <c r="EE55" s="262"/>
      <c r="EF55" s="281"/>
      <c r="EG55" s="282"/>
      <c r="EH55" s="282"/>
      <c r="EI55" s="262"/>
      <c r="EJ55" s="281"/>
      <c r="EK55" s="282"/>
      <c r="EL55" s="282"/>
      <c r="EM55" s="262"/>
      <c r="EN55" s="281"/>
      <c r="EO55" s="282"/>
      <c r="EP55" s="282"/>
      <c r="EQ55" s="262"/>
      <c r="ER55" s="281"/>
      <c r="ES55" s="282"/>
      <c r="ET55" s="282"/>
      <c r="EU55" s="262"/>
      <c r="EV55" s="281"/>
      <c r="EW55" s="282"/>
      <c r="EX55" s="282"/>
      <c r="EY55" s="262"/>
      <c r="EZ55" s="281"/>
      <c r="FA55" s="282"/>
      <c r="FB55" s="282"/>
      <c r="FC55" s="262"/>
      <c r="FD55" s="281"/>
      <c r="FE55" s="282"/>
      <c r="FF55" s="282"/>
      <c r="FG55" s="262"/>
      <c r="FH55" s="281"/>
      <c r="FI55" s="282"/>
      <c r="FJ55" s="282"/>
      <c r="FK55" s="262"/>
      <c r="FL55" s="281"/>
      <c r="FM55" s="282"/>
      <c r="FN55" s="282"/>
      <c r="FO55" s="262"/>
      <c r="FP55" s="281"/>
      <c r="FQ55" s="282"/>
      <c r="FR55" s="282"/>
      <c r="FS55" s="262"/>
      <c r="FT55" s="281"/>
      <c r="FU55" s="282"/>
      <c r="FV55" s="282"/>
      <c r="FW55" s="262"/>
      <c r="FX55" s="281"/>
      <c r="FY55" s="282"/>
      <c r="FZ55" s="282"/>
      <c r="GA55" s="262"/>
      <c r="GB55" s="281"/>
      <c r="GC55" s="282"/>
      <c r="GD55" s="282"/>
      <c r="GE55" s="262"/>
      <c r="GF55" s="281"/>
      <c r="GG55" s="282"/>
      <c r="GH55" s="282"/>
      <c r="GI55" s="262"/>
      <c r="GJ55" s="281"/>
      <c r="GK55" s="282"/>
      <c r="GL55" s="282"/>
      <c r="GM55" s="262"/>
      <c r="GN55" s="281"/>
      <c r="GO55" s="282"/>
      <c r="GP55" s="282"/>
      <c r="GQ55" s="262"/>
      <c r="GR55" s="281"/>
      <c r="GS55" s="282"/>
      <c r="GT55" s="282"/>
      <c r="GU55" s="262"/>
      <c r="GV55" s="281"/>
      <c r="GW55" s="282"/>
      <c r="GX55" s="282"/>
      <c r="GY55" s="262"/>
      <c r="GZ55" s="281"/>
      <c r="HA55" s="282"/>
      <c r="HB55" s="282"/>
      <c r="HC55" s="262"/>
      <c r="HD55" s="281"/>
      <c r="HE55" s="282"/>
      <c r="HF55" s="282"/>
      <c r="HG55" s="262"/>
      <c r="HH55" s="281"/>
      <c r="HI55" s="282"/>
      <c r="HJ55" s="282"/>
      <c r="HK55" s="262"/>
      <c r="HL55" s="281"/>
      <c r="HM55" s="282"/>
      <c r="HN55" s="282"/>
      <c r="HO55" s="262"/>
      <c r="HP55" s="281"/>
      <c r="HQ55" s="282"/>
      <c r="HR55" s="282"/>
      <c r="HS55" s="262"/>
      <c r="HT55" s="281"/>
      <c r="HU55" s="282"/>
      <c r="HV55" s="282"/>
      <c r="HW55" s="262"/>
      <c r="HX55" s="281"/>
      <c r="HY55" s="282"/>
      <c r="HZ55" s="282"/>
      <c r="IA55" s="262"/>
      <c r="IB55" s="281"/>
      <c r="IC55" s="282"/>
      <c r="ID55" s="282"/>
      <c r="IE55" s="262"/>
      <c r="IF55" s="281"/>
      <c r="IG55" s="282"/>
      <c r="IH55" s="282"/>
      <c r="II55" s="262"/>
      <c r="IJ55" s="281"/>
      <c r="IK55" s="282"/>
      <c r="IL55" s="282"/>
      <c r="IM55" s="262"/>
      <c r="IN55" s="281"/>
      <c r="IO55" s="282"/>
      <c r="IP55" s="282"/>
      <c r="IQ55" s="262"/>
      <c r="IR55" s="281"/>
      <c r="IS55" s="282"/>
      <c r="IT55" s="282"/>
      <c r="IU55" s="262"/>
      <c r="IV55" s="281"/>
      <c r="IW55" s="282"/>
      <c r="IX55" s="282"/>
      <c r="IY55" s="262"/>
    </row>
    <row r="56" spans="2:259" ht="30.25" hidden="1" customHeight="1" x14ac:dyDescent="0.45">
      <c r="B56" s="515"/>
      <c r="C56" s="515"/>
      <c r="D56" s="515"/>
      <c r="E56" s="515"/>
      <c r="F56" s="473"/>
      <c r="G56" s="448"/>
      <c r="H56" s="504" t="s">
        <v>255</v>
      </c>
      <c r="I56" s="283">
        <f>K88*(IF(ISNUMBER(K83),K83,0)+IF(ISNUMBER(K84),K84,0)+IF(ISNUMBER(K85),K85,0))</f>
        <v>0</v>
      </c>
      <c r="J56" s="261" t="s">
        <v>256</v>
      </c>
      <c r="K56" s="277"/>
      <c r="L56" s="278" t="s">
        <v>255</v>
      </c>
      <c r="M56" s="283">
        <f>O88*(IF(ISNUMBER(O83),O83,0)+IF(ISNUMBER(O84),O84,0)+IF(ISNUMBER(O85),O85,0))</f>
        <v>0</v>
      </c>
      <c r="N56" s="261" t="s">
        <v>256</v>
      </c>
      <c r="O56" s="277"/>
      <c r="P56" s="278" t="s">
        <v>255</v>
      </c>
      <c r="Q56" s="283">
        <f>S88*(IF(ISNUMBER(S83),S83,0)+IF(ISNUMBER(S84),S84,0)+IF(ISNUMBER(S85),S85,0))</f>
        <v>0</v>
      </c>
      <c r="R56" s="261" t="s">
        <v>256</v>
      </c>
      <c r="S56" s="277"/>
      <c r="T56" s="278" t="s">
        <v>255</v>
      </c>
      <c r="U56" s="283">
        <f>W88*(IF(ISNUMBER(W83),W83,0)+IF(ISNUMBER(W84),W84,0)+IF(ISNUMBER(W85),W85,0))</f>
        <v>0</v>
      </c>
      <c r="V56" s="261" t="s">
        <v>256</v>
      </c>
      <c r="W56" s="277"/>
      <c r="X56" s="278" t="s">
        <v>255</v>
      </c>
      <c r="Y56" s="283">
        <f>AA88*(IF(ISNUMBER(AA83),AA83,0)+IF(ISNUMBER(AA84),AA84,0)+IF(ISNUMBER(AA85),AA85,0))</f>
        <v>0</v>
      </c>
      <c r="Z56" s="261" t="s">
        <v>256</v>
      </c>
      <c r="AA56" s="277"/>
      <c r="AB56" s="278" t="s">
        <v>255</v>
      </c>
      <c r="AC56" s="283">
        <f>AE88*(IF(ISNUMBER(AE83),AE83,0)+IF(ISNUMBER(AE84),AE84,0)+IF(ISNUMBER(AE85),AE85,0))</f>
        <v>0</v>
      </c>
      <c r="AD56" s="261" t="s">
        <v>256</v>
      </c>
      <c r="AE56" s="277"/>
      <c r="AF56" s="278" t="s">
        <v>255</v>
      </c>
      <c r="AG56" s="283">
        <f>AI88*(IF(ISNUMBER(AI83),AI83,0)+IF(ISNUMBER(AI84),AI84,0)+IF(ISNUMBER(AI85),AI85,0))</f>
        <v>0</v>
      </c>
      <c r="AH56" s="261" t="s">
        <v>256</v>
      </c>
      <c r="AI56" s="277"/>
      <c r="AJ56" s="278" t="s">
        <v>255</v>
      </c>
      <c r="AK56" s="283">
        <f>AM88*(IF(ISNUMBER(AM83),AM83,0)+IF(ISNUMBER(AM84),AM84,0)+IF(ISNUMBER(AM85),AM85,0))</f>
        <v>0</v>
      </c>
      <c r="AL56" s="261" t="s">
        <v>256</v>
      </c>
      <c r="AM56" s="277"/>
      <c r="AN56" s="278" t="s">
        <v>255</v>
      </c>
      <c r="AO56" s="283">
        <f>AQ88*(IF(ISNUMBER(AQ83),AQ83,0)+IF(ISNUMBER(AQ84),AQ84,0)+IF(ISNUMBER(AQ85),AQ85,0))</f>
        <v>0</v>
      </c>
      <c r="AP56" s="261" t="s">
        <v>256</v>
      </c>
      <c r="AQ56" s="277"/>
      <c r="AR56" s="278" t="s">
        <v>255</v>
      </c>
      <c r="AS56" s="283">
        <f>AU88*(IF(ISNUMBER(AU83),AU83,0)+IF(ISNUMBER(AU84),AU84,0)+IF(ISNUMBER(AU85),AU85,0))</f>
        <v>0</v>
      </c>
      <c r="AT56" s="261" t="s">
        <v>256</v>
      </c>
      <c r="AU56" s="277"/>
      <c r="AV56" s="278" t="s">
        <v>255</v>
      </c>
      <c r="AW56" s="283">
        <f>AY88*(IF(ISNUMBER(AY83),AY83,0)+IF(ISNUMBER(AY84),AY84,0)+IF(ISNUMBER(AY85),AY85,0))</f>
        <v>0</v>
      </c>
      <c r="AX56" s="261" t="s">
        <v>256</v>
      </c>
      <c r="AY56" s="277"/>
      <c r="AZ56" s="278" t="s">
        <v>255</v>
      </c>
      <c r="BA56" s="283">
        <f>BC88*(IF(ISNUMBER(BC83),BC83,0)+IF(ISNUMBER(BC84),BC84,0)+IF(ISNUMBER(BC85),BC85,0))</f>
        <v>0</v>
      </c>
      <c r="BB56" s="261" t="s">
        <v>256</v>
      </c>
      <c r="BC56" s="277"/>
      <c r="BD56" s="278" t="s">
        <v>255</v>
      </c>
      <c r="BE56" s="283">
        <f>BG88*(IF(ISNUMBER(BG83),BG83,0)+IF(ISNUMBER(BG84),BG84,0)+IF(ISNUMBER(BG85),BG85,0))</f>
        <v>0</v>
      </c>
      <c r="BF56" s="261" t="s">
        <v>256</v>
      </c>
      <c r="BG56" s="277"/>
      <c r="BH56" s="278" t="s">
        <v>255</v>
      </c>
      <c r="BI56" s="283">
        <f>BK88*(IF(ISNUMBER(BK83),BK83,0)+IF(ISNUMBER(BK84),BK84,0)+IF(ISNUMBER(BK85),BK85,0))</f>
        <v>0</v>
      </c>
      <c r="BJ56" s="261" t="s">
        <v>256</v>
      </c>
      <c r="BK56" s="277"/>
      <c r="BL56" s="278" t="s">
        <v>255</v>
      </c>
      <c r="BM56" s="283">
        <f>BO88*(IF(ISNUMBER(BO83),BO83,0)+IF(ISNUMBER(BO84),BO84,0)+IF(ISNUMBER(BO85),BO85,0))</f>
        <v>0</v>
      </c>
      <c r="BN56" s="261" t="s">
        <v>256</v>
      </c>
      <c r="BO56" s="277"/>
      <c r="BP56" s="278" t="s">
        <v>255</v>
      </c>
      <c r="BQ56" s="283">
        <f>BS88*(IF(ISNUMBER(BS83),BS83,0)+IF(ISNUMBER(BS84),BS84,0)+IF(ISNUMBER(BS85),BS85,0))</f>
        <v>0</v>
      </c>
      <c r="BR56" s="261" t="s">
        <v>256</v>
      </c>
      <c r="BS56" s="277"/>
      <c r="BT56" s="278" t="s">
        <v>255</v>
      </c>
      <c r="BU56" s="283">
        <f>BW88*(IF(ISNUMBER(BW83),BW83,0)+IF(ISNUMBER(BW84),BW84,0)+IF(ISNUMBER(BW85),BW85,0))</f>
        <v>0</v>
      </c>
      <c r="BV56" s="261" t="s">
        <v>256</v>
      </c>
      <c r="BW56" s="277"/>
      <c r="BX56" s="278" t="s">
        <v>255</v>
      </c>
      <c r="BY56" s="283">
        <f>CA88*(IF(ISNUMBER(CA83),CA83,0)+IF(ISNUMBER(CA84),CA84,0)+IF(ISNUMBER(CA85),CA85,0))</f>
        <v>0</v>
      </c>
      <c r="BZ56" s="261" t="s">
        <v>256</v>
      </c>
      <c r="CA56" s="277"/>
      <c r="CB56" s="278" t="s">
        <v>255</v>
      </c>
      <c r="CC56" s="283">
        <f>CE88*(IF(ISNUMBER(CE83),CE83,0)+IF(ISNUMBER(CE84),CE84,0)+IF(ISNUMBER(CE85),CE85,0))</f>
        <v>0</v>
      </c>
      <c r="CD56" s="261" t="s">
        <v>256</v>
      </c>
      <c r="CE56" s="277"/>
      <c r="CF56" s="278" t="s">
        <v>255</v>
      </c>
      <c r="CG56" s="283">
        <f>CI88*(IF(ISNUMBER(CI83),CI83,0)+IF(ISNUMBER(CI84),CI84,0)+IF(ISNUMBER(CI85),CI85,0))</f>
        <v>0</v>
      </c>
      <c r="CH56" s="261" t="s">
        <v>256</v>
      </c>
      <c r="CI56" s="277"/>
      <c r="CJ56" s="278" t="s">
        <v>255</v>
      </c>
      <c r="CK56" s="283">
        <f>CM88*(IF(ISNUMBER(CM83),CM83,0)+IF(ISNUMBER(CM84),CM84,0)+IF(ISNUMBER(CM85),CM85,0))</f>
        <v>0</v>
      </c>
      <c r="CL56" s="261" t="s">
        <v>256</v>
      </c>
      <c r="CM56" s="277"/>
      <c r="CN56" s="278" t="s">
        <v>255</v>
      </c>
      <c r="CO56" s="283">
        <f>CQ88*(IF(ISNUMBER(CQ83),CQ83,0)+IF(ISNUMBER(CQ84),CQ84,0)+IF(ISNUMBER(CQ85),CQ85,0))</f>
        <v>0</v>
      </c>
      <c r="CP56" s="261" t="s">
        <v>256</v>
      </c>
      <c r="CQ56" s="277"/>
      <c r="CR56" s="278" t="s">
        <v>255</v>
      </c>
      <c r="CS56" s="283">
        <f>CU88*(IF(ISNUMBER(CU83),CU83,0)+IF(ISNUMBER(CU84),CU84,0)+IF(ISNUMBER(CU85),CU85,0))</f>
        <v>0</v>
      </c>
      <c r="CT56" s="261" t="s">
        <v>256</v>
      </c>
      <c r="CU56" s="277"/>
      <c r="CV56" s="278" t="s">
        <v>255</v>
      </c>
      <c r="CW56" s="283">
        <f>CY88*(IF(ISNUMBER(CY83),CY83,0)+IF(ISNUMBER(CY84),CY84,0)+IF(ISNUMBER(CY85),CY85,0))</f>
        <v>0</v>
      </c>
      <c r="CX56" s="261" t="s">
        <v>256</v>
      </c>
      <c r="CY56" s="277"/>
      <c r="CZ56" s="278" t="s">
        <v>255</v>
      </c>
      <c r="DA56" s="283">
        <f>DC88*(IF(ISNUMBER(DC83),DC83,0)+IF(ISNUMBER(DC84),DC84,0)+IF(ISNUMBER(DC85),DC85,0))</f>
        <v>0</v>
      </c>
      <c r="DB56" s="261" t="s">
        <v>256</v>
      </c>
      <c r="DC56" s="277"/>
      <c r="DD56" s="278" t="s">
        <v>255</v>
      </c>
      <c r="DE56" s="283">
        <f>DG88*(IF(ISNUMBER(DG83),DG83,0)+IF(ISNUMBER(DG84),DG84,0)+IF(ISNUMBER(DG85),DG85,0))</f>
        <v>0</v>
      </c>
      <c r="DF56" s="261" t="s">
        <v>256</v>
      </c>
      <c r="DG56" s="277"/>
      <c r="DH56" s="278" t="s">
        <v>255</v>
      </c>
      <c r="DI56" s="283">
        <f>DK88*(IF(ISNUMBER(DK83),DK83,0)+IF(ISNUMBER(DK84),DK84,0)+IF(ISNUMBER(DK85),DK85,0))</f>
        <v>0</v>
      </c>
      <c r="DJ56" s="261" t="s">
        <v>256</v>
      </c>
      <c r="DK56" s="277"/>
      <c r="DL56" s="278" t="s">
        <v>255</v>
      </c>
      <c r="DM56" s="283">
        <f>DO88*(IF(ISNUMBER(DO83),DO83,0)+IF(ISNUMBER(DO84),DO84,0)+IF(ISNUMBER(DO85),DO85,0))</f>
        <v>0</v>
      </c>
      <c r="DN56" s="261" t="s">
        <v>256</v>
      </c>
      <c r="DO56" s="277"/>
      <c r="DP56" s="278" t="s">
        <v>255</v>
      </c>
      <c r="DQ56" s="283">
        <f>DS88*(IF(ISNUMBER(DS83),DS83,0)+IF(ISNUMBER(DS84),DS84,0)+IF(ISNUMBER(DS85),DS85,0))</f>
        <v>0</v>
      </c>
      <c r="DR56" s="261" t="s">
        <v>256</v>
      </c>
      <c r="DS56" s="277"/>
      <c r="DT56" s="278" t="s">
        <v>255</v>
      </c>
      <c r="DU56" s="283">
        <f>DW88*(IF(ISNUMBER(DW83),DW83,0)+IF(ISNUMBER(DW84),DW84,0)+IF(ISNUMBER(DW85),DW85,0))</f>
        <v>0</v>
      </c>
      <c r="DV56" s="261" t="s">
        <v>256</v>
      </c>
      <c r="DW56" s="277"/>
      <c r="DX56" s="278" t="s">
        <v>255</v>
      </c>
      <c r="DY56" s="283">
        <f>EA88*(IF(ISNUMBER(EA83),EA83,0)+IF(ISNUMBER(EA84),EA84,0)+IF(ISNUMBER(EA85),EA85,0))</f>
        <v>0</v>
      </c>
      <c r="DZ56" s="261" t="s">
        <v>256</v>
      </c>
      <c r="EA56" s="277"/>
      <c r="EB56" s="278" t="s">
        <v>255</v>
      </c>
      <c r="EC56" s="283">
        <f>EE88*(IF(ISNUMBER(EE83),EE83,0)+IF(ISNUMBER(EE84),EE84,0)+IF(ISNUMBER(EE85),EE85,0))</f>
        <v>0</v>
      </c>
      <c r="ED56" s="261" t="s">
        <v>256</v>
      </c>
      <c r="EE56" s="277"/>
      <c r="EF56" s="278" t="s">
        <v>255</v>
      </c>
      <c r="EG56" s="283">
        <f>EI88*(IF(ISNUMBER(EI83),EI83,0)+IF(ISNUMBER(EI84),EI84,0)+IF(ISNUMBER(EI85),EI85,0))</f>
        <v>0</v>
      </c>
      <c r="EH56" s="261" t="s">
        <v>256</v>
      </c>
      <c r="EI56" s="277"/>
      <c r="EJ56" s="278" t="s">
        <v>255</v>
      </c>
      <c r="EK56" s="283">
        <f>EM88*(IF(ISNUMBER(EM83),EM83,0)+IF(ISNUMBER(EM84),EM84,0)+IF(ISNUMBER(EM85),EM85,0))</f>
        <v>0</v>
      </c>
      <c r="EL56" s="261" t="s">
        <v>256</v>
      </c>
      <c r="EM56" s="277"/>
      <c r="EN56" s="278" t="s">
        <v>255</v>
      </c>
      <c r="EO56" s="283">
        <f>EQ88*(IF(ISNUMBER(EQ83),EQ83,0)+IF(ISNUMBER(EQ84),EQ84,0)+IF(ISNUMBER(EQ85),EQ85,0))</f>
        <v>0</v>
      </c>
      <c r="EP56" s="261" t="s">
        <v>256</v>
      </c>
      <c r="EQ56" s="277"/>
      <c r="ER56" s="278" t="s">
        <v>255</v>
      </c>
      <c r="ES56" s="283">
        <f>EU88*(IF(ISNUMBER(EU83),EU83,0)+IF(ISNUMBER(EU84),EU84,0)+IF(ISNUMBER(EU85),EU85,0))</f>
        <v>0</v>
      </c>
      <c r="ET56" s="261" t="s">
        <v>256</v>
      </c>
      <c r="EU56" s="277"/>
      <c r="EV56" s="278" t="s">
        <v>255</v>
      </c>
      <c r="EW56" s="283">
        <f>EY88*(IF(ISNUMBER(EY83),EY83,0)+IF(ISNUMBER(EY84),EY84,0)+IF(ISNUMBER(EY85),EY85,0))</f>
        <v>0</v>
      </c>
      <c r="EX56" s="261" t="s">
        <v>256</v>
      </c>
      <c r="EY56" s="277"/>
      <c r="EZ56" s="278" t="s">
        <v>255</v>
      </c>
      <c r="FA56" s="283">
        <f>FC88*(IF(ISNUMBER(FC83),FC83,0)+IF(ISNUMBER(FC84),FC84,0)+IF(ISNUMBER(FC85),FC85,0))</f>
        <v>0</v>
      </c>
      <c r="FB56" s="261" t="s">
        <v>256</v>
      </c>
      <c r="FC56" s="277"/>
      <c r="FD56" s="278" t="s">
        <v>255</v>
      </c>
      <c r="FE56" s="283">
        <f>FG88*(IF(ISNUMBER(FG83),FG83,0)+IF(ISNUMBER(FG84),FG84,0)+IF(ISNUMBER(FG85),FG85,0))</f>
        <v>0</v>
      </c>
      <c r="FF56" s="261" t="s">
        <v>256</v>
      </c>
      <c r="FG56" s="277"/>
      <c r="FH56" s="278" t="s">
        <v>255</v>
      </c>
      <c r="FI56" s="283">
        <f>FK88*(IF(ISNUMBER(FK83),FK83,0)+IF(ISNUMBER(FK84),FK84,0)+IF(ISNUMBER(FK85),FK85,0))</f>
        <v>0</v>
      </c>
      <c r="FJ56" s="261" t="s">
        <v>256</v>
      </c>
      <c r="FK56" s="277"/>
      <c r="FL56" s="278" t="s">
        <v>255</v>
      </c>
      <c r="FM56" s="283">
        <f>FO88*(IF(ISNUMBER(FO83),FO83,0)+IF(ISNUMBER(FO84),FO84,0)+IF(ISNUMBER(FO85),FO85,0))</f>
        <v>0</v>
      </c>
      <c r="FN56" s="261" t="s">
        <v>256</v>
      </c>
      <c r="FO56" s="277"/>
      <c r="FP56" s="278" t="s">
        <v>255</v>
      </c>
      <c r="FQ56" s="283">
        <f>FS88*(IF(ISNUMBER(FS83),FS83,0)+IF(ISNUMBER(FS84),FS84,0)+IF(ISNUMBER(FS85),FS85,0))</f>
        <v>0</v>
      </c>
      <c r="FR56" s="261" t="s">
        <v>256</v>
      </c>
      <c r="FS56" s="277"/>
      <c r="FT56" s="278" t="s">
        <v>255</v>
      </c>
      <c r="FU56" s="283">
        <f>FW88*(IF(ISNUMBER(FW83),FW83,0)+IF(ISNUMBER(FW84),FW84,0)+IF(ISNUMBER(FW85),FW85,0))</f>
        <v>0</v>
      </c>
      <c r="FV56" s="261" t="s">
        <v>256</v>
      </c>
      <c r="FW56" s="277"/>
      <c r="FX56" s="278" t="s">
        <v>255</v>
      </c>
      <c r="FY56" s="283">
        <f>GA88*(IF(ISNUMBER(GA83),GA83,0)+IF(ISNUMBER(GA84),GA84,0)+IF(ISNUMBER(GA85),GA85,0))</f>
        <v>0</v>
      </c>
      <c r="FZ56" s="261" t="s">
        <v>256</v>
      </c>
      <c r="GA56" s="277"/>
      <c r="GB56" s="278" t="s">
        <v>255</v>
      </c>
      <c r="GC56" s="283">
        <f>GE88*(IF(ISNUMBER(GE83),GE83,0)+IF(ISNUMBER(GE84),GE84,0)+IF(ISNUMBER(GE85),GE85,0))</f>
        <v>0</v>
      </c>
      <c r="GD56" s="261" t="s">
        <v>256</v>
      </c>
      <c r="GE56" s="277"/>
      <c r="GF56" s="278" t="s">
        <v>255</v>
      </c>
      <c r="GG56" s="283">
        <f>GI88*(IF(ISNUMBER(GI83),GI83,0)+IF(ISNUMBER(GI84),GI84,0)+IF(ISNUMBER(GI85),GI85,0))</f>
        <v>0</v>
      </c>
      <c r="GH56" s="261" t="s">
        <v>256</v>
      </c>
      <c r="GI56" s="277"/>
      <c r="GJ56" s="278" t="s">
        <v>255</v>
      </c>
      <c r="GK56" s="283">
        <f>GM88*(IF(ISNUMBER(GM83),GM83,0)+IF(ISNUMBER(GM84),GM84,0)+IF(ISNUMBER(GM85),GM85,0))</f>
        <v>0</v>
      </c>
      <c r="GL56" s="261" t="s">
        <v>256</v>
      </c>
      <c r="GM56" s="277"/>
      <c r="GN56" s="278" t="s">
        <v>255</v>
      </c>
      <c r="GO56" s="283">
        <f>GQ88*(IF(ISNUMBER(GQ83),GQ83,0)+IF(ISNUMBER(GQ84),GQ84,0)+IF(ISNUMBER(GQ85),GQ85,0))</f>
        <v>0</v>
      </c>
      <c r="GP56" s="261" t="s">
        <v>256</v>
      </c>
      <c r="GQ56" s="277"/>
      <c r="GR56" s="278" t="s">
        <v>255</v>
      </c>
      <c r="GS56" s="283">
        <f>GU88*(IF(ISNUMBER(GU83),GU83,0)+IF(ISNUMBER(GU84),GU84,0)+IF(ISNUMBER(GU85),GU85,0))</f>
        <v>0</v>
      </c>
      <c r="GT56" s="261" t="s">
        <v>256</v>
      </c>
      <c r="GU56" s="277"/>
      <c r="GV56" s="278" t="s">
        <v>255</v>
      </c>
      <c r="GW56" s="283">
        <f>GY88*(IF(ISNUMBER(GY83),GY83,0)+IF(ISNUMBER(GY84),GY84,0)+IF(ISNUMBER(GY85),GY85,0))</f>
        <v>0</v>
      </c>
      <c r="GX56" s="261" t="s">
        <v>256</v>
      </c>
      <c r="GY56" s="277"/>
      <c r="GZ56" s="278" t="s">
        <v>255</v>
      </c>
      <c r="HA56" s="283">
        <f>HC88*(IF(ISNUMBER(HC83),HC83,0)+IF(ISNUMBER(HC84),HC84,0)+IF(ISNUMBER(HC85),HC85,0))</f>
        <v>0</v>
      </c>
      <c r="HB56" s="261" t="s">
        <v>256</v>
      </c>
      <c r="HC56" s="277"/>
      <c r="HD56" s="278" t="s">
        <v>255</v>
      </c>
      <c r="HE56" s="283">
        <f>HG88*(IF(ISNUMBER(HG83),HG83,0)+IF(ISNUMBER(HG84),HG84,0)+IF(ISNUMBER(HG85),HG85,0))</f>
        <v>0</v>
      </c>
      <c r="HF56" s="261" t="s">
        <v>256</v>
      </c>
      <c r="HG56" s="277"/>
      <c r="HH56" s="278" t="s">
        <v>255</v>
      </c>
      <c r="HI56" s="283">
        <f>HK88*(IF(ISNUMBER(HK83),HK83,0)+IF(ISNUMBER(HK84),HK84,0)+IF(ISNUMBER(HK85),HK85,0))</f>
        <v>0</v>
      </c>
      <c r="HJ56" s="261" t="s">
        <v>256</v>
      </c>
      <c r="HK56" s="277"/>
      <c r="HL56" s="278" t="s">
        <v>255</v>
      </c>
      <c r="HM56" s="283">
        <f>HO88*(IF(ISNUMBER(HO83),HO83,0)+IF(ISNUMBER(HO84),HO84,0)+IF(ISNUMBER(HO85),HO85,0))</f>
        <v>0</v>
      </c>
      <c r="HN56" s="261" t="s">
        <v>256</v>
      </c>
      <c r="HO56" s="277"/>
      <c r="HP56" s="278" t="s">
        <v>255</v>
      </c>
      <c r="HQ56" s="283">
        <f>HS88*(IF(ISNUMBER(HS83),HS83,0)+IF(ISNUMBER(HS84),HS84,0)+IF(ISNUMBER(HS85),HS85,0))</f>
        <v>0</v>
      </c>
      <c r="HR56" s="261" t="s">
        <v>256</v>
      </c>
      <c r="HS56" s="277"/>
      <c r="HT56" s="278" t="s">
        <v>255</v>
      </c>
      <c r="HU56" s="283">
        <f>HW88*(IF(ISNUMBER(HW83),HW83,0)+IF(ISNUMBER(HW84),HW84,0)+IF(ISNUMBER(HW85),HW85,0))</f>
        <v>0</v>
      </c>
      <c r="HV56" s="261" t="s">
        <v>256</v>
      </c>
      <c r="HW56" s="277"/>
      <c r="HX56" s="278" t="s">
        <v>255</v>
      </c>
      <c r="HY56" s="283">
        <f>IA88*(IF(ISNUMBER(IA83),IA83,0)+IF(ISNUMBER(IA84),IA84,0)+IF(ISNUMBER(IA85),IA85,0))</f>
        <v>0</v>
      </c>
      <c r="HZ56" s="261" t="s">
        <v>256</v>
      </c>
      <c r="IA56" s="277"/>
      <c r="IB56" s="278" t="s">
        <v>255</v>
      </c>
      <c r="IC56" s="283">
        <f>IE88*(IF(ISNUMBER(IE83),IE83,0)+IF(ISNUMBER(IE84),IE84,0)+IF(ISNUMBER(IE85),IE85,0))</f>
        <v>0</v>
      </c>
      <c r="ID56" s="261" t="s">
        <v>256</v>
      </c>
      <c r="IE56" s="277"/>
      <c r="IF56" s="278" t="s">
        <v>255</v>
      </c>
      <c r="IG56" s="283">
        <f>II88*(IF(ISNUMBER(II83),II83,0)+IF(ISNUMBER(II84),II84,0)+IF(ISNUMBER(II85),II85,0))</f>
        <v>0</v>
      </c>
      <c r="IH56" s="261" t="s">
        <v>256</v>
      </c>
      <c r="II56" s="277"/>
      <c r="IJ56" s="278" t="s">
        <v>255</v>
      </c>
      <c r="IK56" s="283">
        <f>IM88*(IF(ISNUMBER(IM83),IM83,0)+IF(ISNUMBER(IM84),IM84,0)+IF(ISNUMBER(IM85),IM85,0))</f>
        <v>0</v>
      </c>
      <c r="IL56" s="261" t="s">
        <v>256</v>
      </c>
      <c r="IM56" s="277"/>
      <c r="IN56" s="278" t="s">
        <v>255</v>
      </c>
      <c r="IO56" s="283">
        <f>IQ88*(IF(ISNUMBER(IQ83),IQ83,0)+IF(ISNUMBER(IQ84),IQ84,0)+IF(ISNUMBER(IQ85),IQ85,0))</f>
        <v>0</v>
      </c>
      <c r="IP56" s="261" t="s">
        <v>256</v>
      </c>
      <c r="IQ56" s="277"/>
      <c r="IR56" s="278" t="s">
        <v>255</v>
      </c>
      <c r="IS56" s="283">
        <f>IU88*(IF(ISNUMBER(IU83),IU83,0)+IF(ISNUMBER(IU84),IU84,0)+IF(ISNUMBER(IU85),IU85,0))</f>
        <v>0</v>
      </c>
      <c r="IT56" s="261" t="s">
        <v>256</v>
      </c>
      <c r="IU56" s="277"/>
      <c r="IV56" s="278" t="s">
        <v>255</v>
      </c>
      <c r="IW56" s="283">
        <f>IY88*(IF(ISNUMBER(IY83),IY83,0)+IF(ISNUMBER(IY84),IY84,0)+IF(ISNUMBER(IY85),IY85,0))</f>
        <v>0</v>
      </c>
      <c r="IX56" s="261" t="s">
        <v>256</v>
      </c>
      <c r="IY56" s="277"/>
    </row>
    <row r="57" spans="2:259" ht="30.25" hidden="1" customHeight="1" x14ac:dyDescent="0.35">
      <c r="B57" s="515"/>
      <c r="C57" s="515"/>
      <c r="D57" s="515"/>
      <c r="E57" s="515"/>
      <c r="F57" s="473"/>
      <c r="G57" s="448"/>
      <c r="H57" s="503"/>
      <c r="I57" s="275"/>
      <c r="J57" s="276"/>
      <c r="K57" s="277"/>
      <c r="L57" s="481"/>
      <c r="M57" s="275"/>
      <c r="N57" s="276"/>
      <c r="O57" s="277"/>
      <c r="P57" s="481"/>
      <c r="Q57" s="275"/>
      <c r="R57" s="276"/>
      <c r="S57" s="277"/>
      <c r="T57" s="481"/>
      <c r="U57" s="275"/>
      <c r="V57" s="276"/>
      <c r="W57" s="277"/>
      <c r="X57" s="481"/>
      <c r="Y57" s="275"/>
      <c r="Z57" s="276"/>
      <c r="AA57" s="277"/>
      <c r="AB57" s="481"/>
      <c r="AC57" s="275"/>
      <c r="AD57" s="276"/>
      <c r="AE57" s="277"/>
      <c r="AF57" s="481"/>
      <c r="AG57" s="275"/>
      <c r="AH57" s="276"/>
      <c r="AI57" s="277"/>
      <c r="AJ57" s="481"/>
      <c r="AK57" s="275"/>
      <c r="AL57" s="276"/>
      <c r="AM57" s="277"/>
      <c r="AN57" s="481"/>
      <c r="AO57" s="275"/>
      <c r="AP57" s="276"/>
      <c r="AQ57" s="277"/>
      <c r="AR57" s="481"/>
      <c r="AS57" s="275"/>
      <c r="AT57" s="276"/>
      <c r="AU57" s="277"/>
      <c r="AV57" s="481"/>
      <c r="AW57" s="275"/>
      <c r="AX57" s="276"/>
      <c r="AY57" s="277"/>
      <c r="AZ57" s="481"/>
      <c r="BA57" s="275"/>
      <c r="BB57" s="276"/>
      <c r="BC57" s="277"/>
      <c r="BD57" s="481"/>
      <c r="BE57" s="275"/>
      <c r="BF57" s="276"/>
      <c r="BG57" s="277"/>
      <c r="BH57" s="481"/>
      <c r="BI57" s="275"/>
      <c r="BJ57" s="276"/>
      <c r="BK57" s="277"/>
      <c r="BL57" s="481"/>
      <c r="BM57" s="275"/>
      <c r="BN57" s="276"/>
      <c r="BO57" s="277"/>
      <c r="BP57" s="481"/>
      <c r="BQ57" s="275"/>
      <c r="BR57" s="276"/>
      <c r="BS57" s="277"/>
      <c r="BT57" s="481"/>
      <c r="BU57" s="275"/>
      <c r="BV57" s="276"/>
      <c r="BW57" s="277"/>
      <c r="BX57" s="481"/>
      <c r="BY57" s="275"/>
      <c r="BZ57" s="276"/>
      <c r="CA57" s="277"/>
      <c r="CB57" s="481"/>
      <c r="CC57" s="275"/>
      <c r="CD57" s="276"/>
      <c r="CE57" s="277"/>
      <c r="CF57" s="481"/>
      <c r="CG57" s="275"/>
      <c r="CH57" s="276"/>
      <c r="CI57" s="277"/>
      <c r="CJ57" s="481"/>
      <c r="CK57" s="275"/>
      <c r="CL57" s="276"/>
      <c r="CM57" s="277"/>
      <c r="CN57" s="481"/>
      <c r="CO57" s="275"/>
      <c r="CP57" s="276"/>
      <c r="CQ57" s="277"/>
      <c r="CR57" s="481"/>
      <c r="CS57" s="275"/>
      <c r="CT57" s="276"/>
      <c r="CU57" s="277"/>
      <c r="CV57" s="481"/>
      <c r="CW57" s="275"/>
      <c r="CX57" s="276"/>
      <c r="CY57" s="277"/>
      <c r="CZ57" s="481"/>
      <c r="DA57" s="275"/>
      <c r="DB57" s="276"/>
      <c r="DC57" s="277"/>
      <c r="DD57" s="481"/>
      <c r="DE57" s="275"/>
      <c r="DF57" s="276"/>
      <c r="DG57" s="277"/>
      <c r="DH57" s="481"/>
      <c r="DI57" s="275"/>
      <c r="DJ57" s="276"/>
      <c r="DK57" s="277"/>
      <c r="DL57" s="481"/>
      <c r="DM57" s="275"/>
      <c r="DN57" s="276"/>
      <c r="DO57" s="277"/>
      <c r="DP57" s="481"/>
      <c r="DQ57" s="275"/>
      <c r="DR57" s="276"/>
      <c r="DS57" s="277"/>
      <c r="DT57" s="481"/>
      <c r="DU57" s="275"/>
      <c r="DV57" s="276"/>
      <c r="DW57" s="277"/>
      <c r="DX57" s="481"/>
      <c r="DY57" s="275"/>
      <c r="DZ57" s="276"/>
      <c r="EA57" s="277"/>
      <c r="EB57" s="481"/>
      <c r="EC57" s="275"/>
      <c r="ED57" s="276"/>
      <c r="EE57" s="277"/>
      <c r="EF57" s="481"/>
      <c r="EG57" s="275"/>
      <c r="EH57" s="276"/>
      <c r="EI57" s="277"/>
      <c r="EJ57" s="481"/>
      <c r="EK57" s="275"/>
      <c r="EL57" s="276"/>
      <c r="EM57" s="277"/>
      <c r="EN57" s="481"/>
      <c r="EO57" s="275"/>
      <c r="EP57" s="276"/>
      <c r="EQ57" s="277"/>
      <c r="ER57" s="481"/>
      <c r="ES57" s="275"/>
      <c r="ET57" s="276"/>
      <c r="EU57" s="277"/>
      <c r="EV57" s="481"/>
      <c r="EW57" s="275"/>
      <c r="EX57" s="276"/>
      <c r="EY57" s="277"/>
      <c r="EZ57" s="481"/>
      <c r="FA57" s="275"/>
      <c r="FB57" s="276"/>
      <c r="FC57" s="277"/>
      <c r="FD57" s="481"/>
      <c r="FE57" s="275"/>
      <c r="FF57" s="276"/>
      <c r="FG57" s="277"/>
      <c r="FH57" s="481"/>
      <c r="FI57" s="275"/>
      <c r="FJ57" s="276"/>
      <c r="FK57" s="277"/>
      <c r="FL57" s="481"/>
      <c r="FM57" s="275"/>
      <c r="FN57" s="276"/>
      <c r="FO57" s="277"/>
      <c r="FP57" s="481"/>
      <c r="FQ57" s="275"/>
      <c r="FR57" s="276"/>
      <c r="FS57" s="277"/>
      <c r="FT57" s="481"/>
      <c r="FU57" s="275"/>
      <c r="FV57" s="276"/>
      <c r="FW57" s="277"/>
      <c r="FX57" s="481"/>
      <c r="FY57" s="275"/>
      <c r="FZ57" s="276"/>
      <c r="GA57" s="277"/>
      <c r="GB57" s="481"/>
      <c r="GC57" s="275"/>
      <c r="GD57" s="276"/>
      <c r="GE57" s="277"/>
      <c r="GF57" s="481"/>
      <c r="GG57" s="275"/>
      <c r="GH57" s="276"/>
      <c r="GI57" s="277"/>
      <c r="GJ57" s="481"/>
      <c r="GK57" s="275"/>
      <c r="GL57" s="276"/>
      <c r="GM57" s="277"/>
      <c r="GN57" s="481"/>
      <c r="GO57" s="275"/>
      <c r="GP57" s="276"/>
      <c r="GQ57" s="277"/>
      <c r="GR57" s="481"/>
      <c r="GS57" s="275"/>
      <c r="GT57" s="276"/>
      <c r="GU57" s="277"/>
      <c r="GV57" s="481"/>
      <c r="GW57" s="275"/>
      <c r="GX57" s="276"/>
      <c r="GY57" s="277"/>
      <c r="GZ57" s="481"/>
      <c r="HA57" s="275"/>
      <c r="HB57" s="276"/>
      <c r="HC57" s="277"/>
      <c r="HD57" s="481"/>
      <c r="HE57" s="275"/>
      <c r="HF57" s="276"/>
      <c r="HG57" s="277"/>
      <c r="HH57" s="481"/>
      <c r="HI57" s="275"/>
      <c r="HJ57" s="276"/>
      <c r="HK57" s="277"/>
      <c r="HL57" s="481"/>
      <c r="HM57" s="275"/>
      <c r="HN57" s="276"/>
      <c r="HO57" s="277"/>
      <c r="HP57" s="481"/>
      <c r="HQ57" s="275"/>
      <c r="HR57" s="276"/>
      <c r="HS57" s="277"/>
      <c r="HT57" s="481"/>
      <c r="HU57" s="275"/>
      <c r="HV57" s="276"/>
      <c r="HW57" s="277"/>
      <c r="HX57" s="481"/>
      <c r="HY57" s="275"/>
      <c r="HZ57" s="276"/>
      <c r="IA57" s="277"/>
      <c r="IB57" s="481"/>
      <c r="IC57" s="275"/>
      <c r="ID57" s="276"/>
      <c r="IE57" s="277"/>
      <c r="IF57" s="481"/>
      <c r="IG57" s="275"/>
      <c r="IH57" s="276"/>
      <c r="II57" s="277"/>
      <c r="IJ57" s="481"/>
      <c r="IK57" s="275"/>
      <c r="IL57" s="276"/>
      <c r="IM57" s="277"/>
      <c r="IN57" s="481"/>
      <c r="IO57" s="275"/>
      <c r="IP57" s="276"/>
      <c r="IQ57" s="277"/>
      <c r="IR57" s="481"/>
      <c r="IS57" s="275"/>
      <c r="IT57" s="276"/>
      <c r="IU57" s="277"/>
      <c r="IV57" s="481"/>
      <c r="IW57" s="275"/>
      <c r="IX57" s="276"/>
      <c r="IY57" s="277"/>
    </row>
    <row r="58" spans="2:259" ht="30.25" hidden="1" customHeight="1" x14ac:dyDescent="0.45">
      <c r="B58" s="515"/>
      <c r="C58" s="515"/>
      <c r="D58" s="515"/>
      <c r="E58" s="515"/>
      <c r="F58" s="473"/>
      <c r="G58" s="448"/>
      <c r="H58" s="505" t="s">
        <v>257</v>
      </c>
      <c r="I58" s="285">
        <f>I54-I56</f>
        <v>0</v>
      </c>
      <c r="J58" s="261" t="s">
        <v>258</v>
      </c>
      <c r="K58" s="262"/>
      <c r="L58" s="284" t="s">
        <v>257</v>
      </c>
      <c r="M58" s="285">
        <f>M54-M56</f>
        <v>0</v>
      </c>
      <c r="N58" s="261" t="s">
        <v>258</v>
      </c>
      <c r="O58" s="262"/>
      <c r="P58" s="284" t="s">
        <v>257</v>
      </c>
      <c r="Q58" s="285">
        <f>Q54-Q56</f>
        <v>0</v>
      </c>
      <c r="R58" s="261" t="s">
        <v>258</v>
      </c>
      <c r="S58" s="262"/>
      <c r="T58" s="284" t="s">
        <v>257</v>
      </c>
      <c r="U58" s="285">
        <f>U54-U56</f>
        <v>0</v>
      </c>
      <c r="V58" s="261" t="s">
        <v>258</v>
      </c>
      <c r="W58" s="262"/>
      <c r="X58" s="284" t="s">
        <v>257</v>
      </c>
      <c r="Y58" s="285">
        <f>Y54-Y56</f>
        <v>0</v>
      </c>
      <c r="Z58" s="261" t="s">
        <v>258</v>
      </c>
      <c r="AA58" s="262"/>
      <c r="AB58" s="284" t="s">
        <v>257</v>
      </c>
      <c r="AC58" s="285">
        <f>AC54-AC56</f>
        <v>0</v>
      </c>
      <c r="AD58" s="261" t="s">
        <v>258</v>
      </c>
      <c r="AE58" s="262"/>
      <c r="AF58" s="284" t="s">
        <v>257</v>
      </c>
      <c r="AG58" s="285">
        <f>AG54-AG56</f>
        <v>0</v>
      </c>
      <c r="AH58" s="261" t="s">
        <v>258</v>
      </c>
      <c r="AI58" s="262"/>
      <c r="AJ58" s="284" t="s">
        <v>257</v>
      </c>
      <c r="AK58" s="285">
        <f>AK54-AK56</f>
        <v>0</v>
      </c>
      <c r="AL58" s="261" t="s">
        <v>258</v>
      </c>
      <c r="AM58" s="262"/>
      <c r="AN58" s="284" t="s">
        <v>257</v>
      </c>
      <c r="AO58" s="285">
        <f>AO54-AO56</f>
        <v>0</v>
      </c>
      <c r="AP58" s="261" t="s">
        <v>258</v>
      </c>
      <c r="AQ58" s="262"/>
      <c r="AR58" s="284" t="s">
        <v>257</v>
      </c>
      <c r="AS58" s="285">
        <f>AS54-AS56</f>
        <v>0</v>
      </c>
      <c r="AT58" s="261" t="s">
        <v>258</v>
      </c>
      <c r="AU58" s="262"/>
      <c r="AV58" s="284" t="s">
        <v>257</v>
      </c>
      <c r="AW58" s="285">
        <f>AW54-AW56</f>
        <v>0</v>
      </c>
      <c r="AX58" s="261" t="s">
        <v>258</v>
      </c>
      <c r="AY58" s="262"/>
      <c r="AZ58" s="284" t="s">
        <v>257</v>
      </c>
      <c r="BA58" s="285">
        <f>BA54-BA56</f>
        <v>0</v>
      </c>
      <c r="BB58" s="261" t="s">
        <v>258</v>
      </c>
      <c r="BC58" s="262"/>
      <c r="BD58" s="284" t="s">
        <v>257</v>
      </c>
      <c r="BE58" s="285">
        <f>BE54-BE56</f>
        <v>0</v>
      </c>
      <c r="BF58" s="261" t="s">
        <v>258</v>
      </c>
      <c r="BG58" s="262"/>
      <c r="BH58" s="284" t="s">
        <v>257</v>
      </c>
      <c r="BI58" s="285">
        <f>BI54-BI56</f>
        <v>0</v>
      </c>
      <c r="BJ58" s="261" t="s">
        <v>258</v>
      </c>
      <c r="BK58" s="262"/>
      <c r="BL58" s="284" t="s">
        <v>257</v>
      </c>
      <c r="BM58" s="285">
        <f>BM54-BM56</f>
        <v>0</v>
      </c>
      <c r="BN58" s="261" t="s">
        <v>258</v>
      </c>
      <c r="BO58" s="262"/>
      <c r="BP58" s="284" t="s">
        <v>257</v>
      </c>
      <c r="BQ58" s="285">
        <f>BQ54-BQ56</f>
        <v>0</v>
      </c>
      <c r="BR58" s="261" t="s">
        <v>258</v>
      </c>
      <c r="BS58" s="262"/>
      <c r="BT58" s="284" t="s">
        <v>257</v>
      </c>
      <c r="BU58" s="285">
        <f>BU54-BU56</f>
        <v>0</v>
      </c>
      <c r="BV58" s="261" t="s">
        <v>258</v>
      </c>
      <c r="BW58" s="262"/>
      <c r="BX58" s="284" t="s">
        <v>257</v>
      </c>
      <c r="BY58" s="285">
        <f>BY54-BY56</f>
        <v>0</v>
      </c>
      <c r="BZ58" s="261" t="s">
        <v>258</v>
      </c>
      <c r="CA58" s="262"/>
      <c r="CB58" s="284" t="s">
        <v>257</v>
      </c>
      <c r="CC58" s="285">
        <f>CC54-CC56</f>
        <v>0</v>
      </c>
      <c r="CD58" s="261" t="s">
        <v>258</v>
      </c>
      <c r="CE58" s="262"/>
      <c r="CF58" s="284" t="s">
        <v>257</v>
      </c>
      <c r="CG58" s="285">
        <f>CG54-CG56</f>
        <v>0</v>
      </c>
      <c r="CH58" s="261" t="s">
        <v>258</v>
      </c>
      <c r="CI58" s="262"/>
      <c r="CJ58" s="284" t="s">
        <v>257</v>
      </c>
      <c r="CK58" s="285">
        <f>CK54-CK56</f>
        <v>0</v>
      </c>
      <c r="CL58" s="261" t="s">
        <v>258</v>
      </c>
      <c r="CM58" s="262"/>
      <c r="CN58" s="284" t="s">
        <v>257</v>
      </c>
      <c r="CO58" s="285">
        <f>CO54-CO56</f>
        <v>0</v>
      </c>
      <c r="CP58" s="261" t="s">
        <v>258</v>
      </c>
      <c r="CQ58" s="262"/>
      <c r="CR58" s="284" t="s">
        <v>257</v>
      </c>
      <c r="CS58" s="285">
        <f>CS54-CS56</f>
        <v>0</v>
      </c>
      <c r="CT58" s="261" t="s">
        <v>258</v>
      </c>
      <c r="CU58" s="262"/>
      <c r="CV58" s="284" t="s">
        <v>257</v>
      </c>
      <c r="CW58" s="285">
        <f>CW54-CW56</f>
        <v>0</v>
      </c>
      <c r="CX58" s="261" t="s">
        <v>258</v>
      </c>
      <c r="CY58" s="262"/>
      <c r="CZ58" s="284" t="s">
        <v>257</v>
      </c>
      <c r="DA58" s="285">
        <f>DA54-DA56</f>
        <v>0</v>
      </c>
      <c r="DB58" s="261" t="s">
        <v>258</v>
      </c>
      <c r="DC58" s="262"/>
      <c r="DD58" s="284" t="s">
        <v>257</v>
      </c>
      <c r="DE58" s="285">
        <f>DE54-DE56</f>
        <v>0</v>
      </c>
      <c r="DF58" s="261" t="s">
        <v>258</v>
      </c>
      <c r="DG58" s="262"/>
      <c r="DH58" s="284" t="s">
        <v>257</v>
      </c>
      <c r="DI58" s="285">
        <f>DI54-DI56</f>
        <v>0</v>
      </c>
      <c r="DJ58" s="261" t="s">
        <v>258</v>
      </c>
      <c r="DK58" s="262"/>
      <c r="DL58" s="284" t="s">
        <v>257</v>
      </c>
      <c r="DM58" s="285">
        <f>DM54-DM56</f>
        <v>0</v>
      </c>
      <c r="DN58" s="261" t="s">
        <v>258</v>
      </c>
      <c r="DO58" s="262"/>
      <c r="DP58" s="284" t="s">
        <v>257</v>
      </c>
      <c r="DQ58" s="285">
        <f>DQ54-DQ56</f>
        <v>0</v>
      </c>
      <c r="DR58" s="261" t="s">
        <v>258</v>
      </c>
      <c r="DS58" s="262"/>
      <c r="DT58" s="284" t="s">
        <v>257</v>
      </c>
      <c r="DU58" s="285">
        <f>DU54-DU56</f>
        <v>0</v>
      </c>
      <c r="DV58" s="261" t="s">
        <v>258</v>
      </c>
      <c r="DW58" s="262"/>
      <c r="DX58" s="284" t="s">
        <v>257</v>
      </c>
      <c r="DY58" s="285">
        <f>DY54-DY56</f>
        <v>0</v>
      </c>
      <c r="DZ58" s="261" t="s">
        <v>258</v>
      </c>
      <c r="EA58" s="262"/>
      <c r="EB58" s="284" t="s">
        <v>257</v>
      </c>
      <c r="EC58" s="285">
        <f>EC54-EC56</f>
        <v>0</v>
      </c>
      <c r="ED58" s="261" t="s">
        <v>258</v>
      </c>
      <c r="EE58" s="262"/>
      <c r="EF58" s="284" t="s">
        <v>257</v>
      </c>
      <c r="EG58" s="285">
        <f>EG54-EG56</f>
        <v>0</v>
      </c>
      <c r="EH58" s="261" t="s">
        <v>258</v>
      </c>
      <c r="EI58" s="262"/>
      <c r="EJ58" s="284" t="s">
        <v>257</v>
      </c>
      <c r="EK58" s="285">
        <f>EK54-EK56</f>
        <v>0</v>
      </c>
      <c r="EL58" s="261" t="s">
        <v>258</v>
      </c>
      <c r="EM58" s="262"/>
      <c r="EN58" s="284" t="s">
        <v>257</v>
      </c>
      <c r="EO58" s="285">
        <f>EO54-EO56</f>
        <v>0</v>
      </c>
      <c r="EP58" s="261" t="s">
        <v>258</v>
      </c>
      <c r="EQ58" s="262"/>
      <c r="ER58" s="284" t="s">
        <v>257</v>
      </c>
      <c r="ES58" s="285">
        <f>ES54-ES56</f>
        <v>0</v>
      </c>
      <c r="ET58" s="261" t="s">
        <v>258</v>
      </c>
      <c r="EU58" s="262"/>
      <c r="EV58" s="284" t="s">
        <v>257</v>
      </c>
      <c r="EW58" s="285">
        <f>EW54-EW56</f>
        <v>0</v>
      </c>
      <c r="EX58" s="261" t="s">
        <v>258</v>
      </c>
      <c r="EY58" s="262"/>
      <c r="EZ58" s="284" t="s">
        <v>257</v>
      </c>
      <c r="FA58" s="285">
        <f>FA54-FA56</f>
        <v>0</v>
      </c>
      <c r="FB58" s="261" t="s">
        <v>258</v>
      </c>
      <c r="FC58" s="262"/>
      <c r="FD58" s="284" t="s">
        <v>257</v>
      </c>
      <c r="FE58" s="285">
        <f>FE54-FE56</f>
        <v>0</v>
      </c>
      <c r="FF58" s="261" t="s">
        <v>258</v>
      </c>
      <c r="FG58" s="262"/>
      <c r="FH58" s="284" t="s">
        <v>257</v>
      </c>
      <c r="FI58" s="285">
        <f>FI54-FI56</f>
        <v>0</v>
      </c>
      <c r="FJ58" s="261" t="s">
        <v>258</v>
      </c>
      <c r="FK58" s="262"/>
      <c r="FL58" s="284" t="s">
        <v>257</v>
      </c>
      <c r="FM58" s="285">
        <f>FM54-FM56</f>
        <v>0</v>
      </c>
      <c r="FN58" s="261" t="s">
        <v>258</v>
      </c>
      <c r="FO58" s="262"/>
      <c r="FP58" s="284" t="s">
        <v>257</v>
      </c>
      <c r="FQ58" s="285">
        <f>FQ54-FQ56</f>
        <v>0</v>
      </c>
      <c r="FR58" s="261" t="s">
        <v>258</v>
      </c>
      <c r="FS58" s="262"/>
      <c r="FT58" s="284" t="s">
        <v>257</v>
      </c>
      <c r="FU58" s="285">
        <f>FU54-FU56</f>
        <v>0</v>
      </c>
      <c r="FV58" s="261" t="s">
        <v>258</v>
      </c>
      <c r="FW58" s="262"/>
      <c r="FX58" s="284" t="s">
        <v>257</v>
      </c>
      <c r="FY58" s="285">
        <f>FY54-FY56</f>
        <v>0</v>
      </c>
      <c r="FZ58" s="261" t="s">
        <v>258</v>
      </c>
      <c r="GA58" s="262"/>
      <c r="GB58" s="284" t="s">
        <v>257</v>
      </c>
      <c r="GC58" s="285">
        <f>GC54-GC56</f>
        <v>0</v>
      </c>
      <c r="GD58" s="261" t="s">
        <v>258</v>
      </c>
      <c r="GE58" s="262"/>
      <c r="GF58" s="284" t="s">
        <v>257</v>
      </c>
      <c r="GG58" s="285">
        <f>GG54-GG56</f>
        <v>0</v>
      </c>
      <c r="GH58" s="261" t="s">
        <v>258</v>
      </c>
      <c r="GI58" s="262"/>
      <c r="GJ58" s="284" t="s">
        <v>257</v>
      </c>
      <c r="GK58" s="285">
        <f>GK54-GK56</f>
        <v>0</v>
      </c>
      <c r="GL58" s="261" t="s">
        <v>258</v>
      </c>
      <c r="GM58" s="262"/>
      <c r="GN58" s="284" t="s">
        <v>257</v>
      </c>
      <c r="GO58" s="285">
        <f>GO54-GO56</f>
        <v>0</v>
      </c>
      <c r="GP58" s="261" t="s">
        <v>258</v>
      </c>
      <c r="GQ58" s="262"/>
      <c r="GR58" s="284" t="s">
        <v>257</v>
      </c>
      <c r="GS58" s="285">
        <f>GS54-GS56</f>
        <v>0</v>
      </c>
      <c r="GT58" s="261" t="s">
        <v>258</v>
      </c>
      <c r="GU58" s="262"/>
      <c r="GV58" s="284" t="s">
        <v>257</v>
      </c>
      <c r="GW58" s="285">
        <f>GW54-GW56</f>
        <v>0</v>
      </c>
      <c r="GX58" s="261" t="s">
        <v>258</v>
      </c>
      <c r="GY58" s="262"/>
      <c r="GZ58" s="284" t="s">
        <v>257</v>
      </c>
      <c r="HA58" s="285">
        <f>HA54-HA56</f>
        <v>0</v>
      </c>
      <c r="HB58" s="261" t="s">
        <v>258</v>
      </c>
      <c r="HC58" s="262"/>
      <c r="HD58" s="284" t="s">
        <v>257</v>
      </c>
      <c r="HE58" s="285">
        <f>HE54-HE56</f>
        <v>0</v>
      </c>
      <c r="HF58" s="261" t="s">
        <v>258</v>
      </c>
      <c r="HG58" s="262"/>
      <c r="HH58" s="284" t="s">
        <v>257</v>
      </c>
      <c r="HI58" s="285">
        <f>HI54-HI56</f>
        <v>0</v>
      </c>
      <c r="HJ58" s="261" t="s">
        <v>258</v>
      </c>
      <c r="HK58" s="262"/>
      <c r="HL58" s="284" t="s">
        <v>257</v>
      </c>
      <c r="HM58" s="285">
        <f>HM54-HM56</f>
        <v>0</v>
      </c>
      <c r="HN58" s="261" t="s">
        <v>258</v>
      </c>
      <c r="HO58" s="262"/>
      <c r="HP58" s="284" t="s">
        <v>257</v>
      </c>
      <c r="HQ58" s="285">
        <f>HQ54-HQ56</f>
        <v>0</v>
      </c>
      <c r="HR58" s="261" t="s">
        <v>258</v>
      </c>
      <c r="HS58" s="262"/>
      <c r="HT58" s="284" t="s">
        <v>257</v>
      </c>
      <c r="HU58" s="285">
        <f>HU54-HU56</f>
        <v>0</v>
      </c>
      <c r="HV58" s="261" t="s">
        <v>258</v>
      </c>
      <c r="HW58" s="262"/>
      <c r="HX58" s="284" t="s">
        <v>257</v>
      </c>
      <c r="HY58" s="285">
        <f>HY54-HY56</f>
        <v>0</v>
      </c>
      <c r="HZ58" s="261" t="s">
        <v>258</v>
      </c>
      <c r="IA58" s="262"/>
      <c r="IB58" s="284" t="s">
        <v>257</v>
      </c>
      <c r="IC58" s="285">
        <f>IC54-IC56</f>
        <v>0</v>
      </c>
      <c r="ID58" s="261" t="s">
        <v>258</v>
      </c>
      <c r="IE58" s="262"/>
      <c r="IF58" s="284" t="s">
        <v>257</v>
      </c>
      <c r="IG58" s="285">
        <f>IG54-IG56</f>
        <v>0</v>
      </c>
      <c r="IH58" s="261" t="s">
        <v>258</v>
      </c>
      <c r="II58" s="262"/>
      <c r="IJ58" s="284" t="s">
        <v>257</v>
      </c>
      <c r="IK58" s="285">
        <f>IK54-IK56</f>
        <v>0</v>
      </c>
      <c r="IL58" s="261" t="s">
        <v>258</v>
      </c>
      <c r="IM58" s="262"/>
      <c r="IN58" s="284" t="s">
        <v>257</v>
      </c>
      <c r="IO58" s="285">
        <f>IO54-IO56</f>
        <v>0</v>
      </c>
      <c r="IP58" s="261" t="s">
        <v>258</v>
      </c>
      <c r="IQ58" s="262"/>
      <c r="IR58" s="284" t="s">
        <v>257</v>
      </c>
      <c r="IS58" s="285">
        <f>IS54-IS56</f>
        <v>0</v>
      </c>
      <c r="IT58" s="261" t="s">
        <v>258</v>
      </c>
      <c r="IU58" s="262"/>
      <c r="IV58" s="284" t="s">
        <v>257</v>
      </c>
      <c r="IW58" s="285">
        <f>IW54-IW56</f>
        <v>0</v>
      </c>
      <c r="IX58" s="261" t="s">
        <v>258</v>
      </c>
      <c r="IY58" s="262"/>
    </row>
    <row r="59" spans="2:259" ht="30.25" hidden="1" customHeight="1" x14ac:dyDescent="0.35">
      <c r="B59" s="515"/>
      <c r="C59" s="515"/>
      <c r="D59" s="515"/>
      <c r="E59" s="515"/>
      <c r="F59" s="473"/>
      <c r="G59" s="448"/>
      <c r="H59" s="505"/>
      <c r="I59" s="286"/>
      <c r="J59" s="261"/>
      <c r="K59" s="262"/>
      <c r="L59" s="284"/>
      <c r="M59" s="286"/>
      <c r="N59" s="261"/>
      <c r="O59" s="262"/>
      <c r="P59" s="284"/>
      <c r="Q59" s="286"/>
      <c r="R59" s="261"/>
      <c r="S59" s="262"/>
      <c r="T59" s="284"/>
      <c r="U59" s="286"/>
      <c r="V59" s="261"/>
      <c r="W59" s="262"/>
      <c r="X59" s="284"/>
      <c r="Y59" s="286"/>
      <c r="Z59" s="261"/>
      <c r="AA59" s="262"/>
      <c r="AB59" s="284"/>
      <c r="AC59" s="286"/>
      <c r="AD59" s="261"/>
      <c r="AE59" s="262"/>
      <c r="AF59" s="284"/>
      <c r="AG59" s="286"/>
      <c r="AH59" s="261"/>
      <c r="AI59" s="262"/>
      <c r="AJ59" s="284"/>
      <c r="AK59" s="286"/>
      <c r="AL59" s="261"/>
      <c r="AM59" s="262"/>
      <c r="AN59" s="284"/>
      <c r="AO59" s="286"/>
      <c r="AP59" s="261"/>
      <c r="AQ59" s="262"/>
      <c r="AR59" s="284"/>
      <c r="AS59" s="286"/>
      <c r="AT59" s="261"/>
      <c r="AU59" s="262"/>
      <c r="AV59" s="284"/>
      <c r="AW59" s="286"/>
      <c r="AX59" s="261"/>
      <c r="AY59" s="262"/>
      <c r="AZ59" s="284"/>
      <c r="BA59" s="286"/>
      <c r="BB59" s="261"/>
      <c r="BC59" s="262"/>
      <c r="BD59" s="284"/>
      <c r="BE59" s="286"/>
      <c r="BF59" s="261"/>
      <c r="BG59" s="262"/>
      <c r="BH59" s="284"/>
      <c r="BI59" s="286"/>
      <c r="BJ59" s="261"/>
      <c r="BK59" s="262"/>
      <c r="BL59" s="284"/>
      <c r="BM59" s="286"/>
      <c r="BN59" s="261"/>
      <c r="BO59" s="262"/>
      <c r="BP59" s="284"/>
      <c r="BQ59" s="286"/>
      <c r="BR59" s="261"/>
      <c r="BS59" s="262"/>
      <c r="BT59" s="284"/>
      <c r="BU59" s="286"/>
      <c r="BV59" s="261"/>
      <c r="BW59" s="262"/>
      <c r="BX59" s="284"/>
      <c r="BY59" s="286"/>
      <c r="BZ59" s="261"/>
      <c r="CA59" s="262"/>
      <c r="CB59" s="284"/>
      <c r="CC59" s="286"/>
      <c r="CD59" s="261"/>
      <c r="CE59" s="262"/>
      <c r="CF59" s="284"/>
      <c r="CG59" s="286"/>
      <c r="CH59" s="261"/>
      <c r="CI59" s="262"/>
      <c r="CJ59" s="284"/>
      <c r="CK59" s="286"/>
      <c r="CL59" s="261"/>
      <c r="CM59" s="262"/>
      <c r="CN59" s="284"/>
      <c r="CO59" s="286"/>
      <c r="CP59" s="261"/>
      <c r="CQ59" s="262"/>
      <c r="CR59" s="284"/>
      <c r="CS59" s="286"/>
      <c r="CT59" s="261"/>
      <c r="CU59" s="262"/>
      <c r="CV59" s="284"/>
      <c r="CW59" s="286"/>
      <c r="CX59" s="261"/>
      <c r="CY59" s="262"/>
      <c r="CZ59" s="284"/>
      <c r="DA59" s="286"/>
      <c r="DB59" s="261"/>
      <c r="DC59" s="262"/>
      <c r="DD59" s="284"/>
      <c r="DE59" s="286"/>
      <c r="DF59" s="261"/>
      <c r="DG59" s="262"/>
      <c r="DH59" s="284"/>
      <c r="DI59" s="286"/>
      <c r="DJ59" s="261"/>
      <c r="DK59" s="262"/>
      <c r="DL59" s="284"/>
      <c r="DM59" s="286"/>
      <c r="DN59" s="261"/>
      <c r="DO59" s="262"/>
      <c r="DP59" s="284"/>
      <c r="DQ59" s="286"/>
      <c r="DR59" s="261"/>
      <c r="DS59" s="262"/>
      <c r="DT59" s="284"/>
      <c r="DU59" s="286"/>
      <c r="DV59" s="261"/>
      <c r="DW59" s="262"/>
      <c r="DX59" s="284"/>
      <c r="DY59" s="286"/>
      <c r="DZ59" s="261"/>
      <c r="EA59" s="262"/>
      <c r="EB59" s="284"/>
      <c r="EC59" s="286"/>
      <c r="ED59" s="261"/>
      <c r="EE59" s="262"/>
      <c r="EF59" s="284"/>
      <c r="EG59" s="286"/>
      <c r="EH59" s="261"/>
      <c r="EI59" s="262"/>
      <c r="EJ59" s="284"/>
      <c r="EK59" s="286"/>
      <c r="EL59" s="261"/>
      <c r="EM59" s="262"/>
      <c r="EN59" s="284"/>
      <c r="EO59" s="286"/>
      <c r="EP59" s="261"/>
      <c r="EQ59" s="262"/>
      <c r="ER59" s="284"/>
      <c r="ES59" s="286"/>
      <c r="ET59" s="261"/>
      <c r="EU59" s="262"/>
      <c r="EV59" s="284"/>
      <c r="EW59" s="286"/>
      <c r="EX59" s="261"/>
      <c r="EY59" s="262"/>
      <c r="EZ59" s="284"/>
      <c r="FA59" s="286"/>
      <c r="FB59" s="261"/>
      <c r="FC59" s="262"/>
      <c r="FD59" s="284"/>
      <c r="FE59" s="286"/>
      <c r="FF59" s="261"/>
      <c r="FG59" s="262"/>
      <c r="FH59" s="284"/>
      <c r="FI59" s="286"/>
      <c r="FJ59" s="261"/>
      <c r="FK59" s="262"/>
      <c r="FL59" s="284"/>
      <c r="FM59" s="286"/>
      <c r="FN59" s="261"/>
      <c r="FO59" s="262"/>
      <c r="FP59" s="284"/>
      <c r="FQ59" s="286"/>
      <c r="FR59" s="261"/>
      <c r="FS59" s="262"/>
      <c r="FT59" s="284"/>
      <c r="FU59" s="286"/>
      <c r="FV59" s="261"/>
      <c r="FW59" s="262"/>
      <c r="FX59" s="284"/>
      <c r="FY59" s="286"/>
      <c r="FZ59" s="261"/>
      <c r="GA59" s="262"/>
      <c r="GB59" s="284"/>
      <c r="GC59" s="286"/>
      <c r="GD59" s="261"/>
      <c r="GE59" s="262"/>
      <c r="GF59" s="284"/>
      <c r="GG59" s="286"/>
      <c r="GH59" s="261"/>
      <c r="GI59" s="262"/>
      <c r="GJ59" s="284"/>
      <c r="GK59" s="286"/>
      <c r="GL59" s="261"/>
      <c r="GM59" s="262"/>
      <c r="GN59" s="284"/>
      <c r="GO59" s="286"/>
      <c r="GP59" s="261"/>
      <c r="GQ59" s="262"/>
      <c r="GR59" s="284"/>
      <c r="GS59" s="286"/>
      <c r="GT59" s="261"/>
      <c r="GU59" s="262"/>
      <c r="GV59" s="284"/>
      <c r="GW59" s="286"/>
      <c r="GX59" s="261"/>
      <c r="GY59" s="262"/>
      <c r="GZ59" s="284"/>
      <c r="HA59" s="286"/>
      <c r="HB59" s="261"/>
      <c r="HC59" s="262"/>
      <c r="HD59" s="284"/>
      <c r="HE59" s="286"/>
      <c r="HF59" s="261"/>
      <c r="HG59" s="262"/>
      <c r="HH59" s="284"/>
      <c r="HI59" s="286"/>
      <c r="HJ59" s="261"/>
      <c r="HK59" s="262"/>
      <c r="HL59" s="284"/>
      <c r="HM59" s="286"/>
      <c r="HN59" s="261"/>
      <c r="HO59" s="262"/>
      <c r="HP59" s="284"/>
      <c r="HQ59" s="286"/>
      <c r="HR59" s="261"/>
      <c r="HS59" s="262"/>
      <c r="HT59" s="284"/>
      <c r="HU59" s="286"/>
      <c r="HV59" s="261"/>
      <c r="HW59" s="262"/>
      <c r="HX59" s="284"/>
      <c r="HY59" s="286"/>
      <c r="HZ59" s="261"/>
      <c r="IA59" s="262"/>
      <c r="IB59" s="284"/>
      <c r="IC59" s="286"/>
      <c r="ID59" s="261"/>
      <c r="IE59" s="262"/>
      <c r="IF59" s="284"/>
      <c r="IG59" s="286"/>
      <c r="IH59" s="261"/>
      <c r="II59" s="262"/>
      <c r="IJ59" s="284"/>
      <c r="IK59" s="286"/>
      <c r="IL59" s="261"/>
      <c r="IM59" s="262"/>
      <c r="IN59" s="284"/>
      <c r="IO59" s="286"/>
      <c r="IP59" s="261"/>
      <c r="IQ59" s="262"/>
      <c r="IR59" s="284"/>
      <c r="IS59" s="286"/>
      <c r="IT59" s="261"/>
      <c r="IU59" s="262"/>
      <c r="IV59" s="284"/>
      <c r="IW59" s="286"/>
      <c r="IX59" s="261"/>
      <c r="IY59" s="262"/>
    </row>
    <row r="60" spans="2:259" ht="30.25" hidden="1" customHeight="1" x14ac:dyDescent="0.35">
      <c r="B60" s="515"/>
      <c r="C60" s="515"/>
      <c r="D60" s="515"/>
      <c r="E60" s="515"/>
      <c r="F60" s="473"/>
      <c r="G60" s="448"/>
      <c r="H60" s="831" t="s">
        <v>46</v>
      </c>
      <c r="I60" s="824"/>
      <c r="J60" s="824"/>
      <c r="K60" s="825"/>
      <c r="L60" s="829" t="s">
        <v>46</v>
      </c>
      <c r="M60" s="824"/>
      <c r="N60" s="824"/>
      <c r="O60" s="825"/>
      <c r="P60" s="829" t="s">
        <v>46</v>
      </c>
      <c r="Q60" s="824"/>
      <c r="R60" s="824"/>
      <c r="S60" s="825"/>
      <c r="T60" s="829" t="s">
        <v>46</v>
      </c>
      <c r="U60" s="824"/>
      <c r="V60" s="824"/>
      <c r="W60" s="825"/>
      <c r="X60" s="829" t="s">
        <v>46</v>
      </c>
      <c r="Y60" s="824"/>
      <c r="Z60" s="824"/>
      <c r="AA60" s="825"/>
      <c r="AB60" s="829" t="s">
        <v>46</v>
      </c>
      <c r="AC60" s="824"/>
      <c r="AD60" s="824"/>
      <c r="AE60" s="825"/>
      <c r="AF60" s="829" t="s">
        <v>46</v>
      </c>
      <c r="AG60" s="824"/>
      <c r="AH60" s="824"/>
      <c r="AI60" s="825"/>
      <c r="AJ60" s="829" t="s">
        <v>46</v>
      </c>
      <c r="AK60" s="824"/>
      <c r="AL60" s="824"/>
      <c r="AM60" s="825"/>
      <c r="AN60" s="829" t="s">
        <v>46</v>
      </c>
      <c r="AO60" s="824"/>
      <c r="AP60" s="824"/>
      <c r="AQ60" s="825"/>
      <c r="AR60" s="829" t="s">
        <v>46</v>
      </c>
      <c r="AS60" s="824"/>
      <c r="AT60" s="824"/>
      <c r="AU60" s="825"/>
      <c r="AV60" s="829" t="s">
        <v>46</v>
      </c>
      <c r="AW60" s="824"/>
      <c r="AX60" s="824"/>
      <c r="AY60" s="825"/>
      <c r="AZ60" s="829" t="s">
        <v>46</v>
      </c>
      <c r="BA60" s="824"/>
      <c r="BB60" s="824"/>
      <c r="BC60" s="825"/>
      <c r="BD60" s="829" t="s">
        <v>46</v>
      </c>
      <c r="BE60" s="824"/>
      <c r="BF60" s="824"/>
      <c r="BG60" s="825"/>
      <c r="BH60" s="829" t="s">
        <v>46</v>
      </c>
      <c r="BI60" s="824"/>
      <c r="BJ60" s="824"/>
      <c r="BK60" s="825"/>
      <c r="BL60" s="829" t="s">
        <v>46</v>
      </c>
      <c r="BM60" s="824"/>
      <c r="BN60" s="824"/>
      <c r="BO60" s="825"/>
      <c r="BP60" s="829" t="s">
        <v>46</v>
      </c>
      <c r="BQ60" s="824"/>
      <c r="BR60" s="824"/>
      <c r="BS60" s="825"/>
      <c r="BT60" s="829" t="s">
        <v>46</v>
      </c>
      <c r="BU60" s="824"/>
      <c r="BV60" s="824"/>
      <c r="BW60" s="825"/>
      <c r="BX60" s="829" t="s">
        <v>46</v>
      </c>
      <c r="BY60" s="824"/>
      <c r="BZ60" s="824"/>
      <c r="CA60" s="825"/>
      <c r="CB60" s="829" t="s">
        <v>46</v>
      </c>
      <c r="CC60" s="824"/>
      <c r="CD60" s="824"/>
      <c r="CE60" s="825"/>
      <c r="CF60" s="829" t="s">
        <v>46</v>
      </c>
      <c r="CG60" s="824"/>
      <c r="CH60" s="824"/>
      <c r="CI60" s="825"/>
      <c r="CJ60" s="829" t="s">
        <v>46</v>
      </c>
      <c r="CK60" s="824"/>
      <c r="CL60" s="824"/>
      <c r="CM60" s="825"/>
      <c r="CN60" s="829" t="s">
        <v>46</v>
      </c>
      <c r="CO60" s="824"/>
      <c r="CP60" s="824"/>
      <c r="CQ60" s="825"/>
      <c r="CR60" s="829" t="s">
        <v>46</v>
      </c>
      <c r="CS60" s="824"/>
      <c r="CT60" s="824"/>
      <c r="CU60" s="825"/>
      <c r="CV60" s="829" t="s">
        <v>46</v>
      </c>
      <c r="CW60" s="824"/>
      <c r="CX60" s="824"/>
      <c r="CY60" s="825"/>
      <c r="CZ60" s="829" t="s">
        <v>46</v>
      </c>
      <c r="DA60" s="824"/>
      <c r="DB60" s="824"/>
      <c r="DC60" s="825"/>
      <c r="DD60" s="829" t="s">
        <v>46</v>
      </c>
      <c r="DE60" s="824"/>
      <c r="DF60" s="824"/>
      <c r="DG60" s="825"/>
      <c r="DH60" s="829" t="s">
        <v>46</v>
      </c>
      <c r="DI60" s="824"/>
      <c r="DJ60" s="824"/>
      <c r="DK60" s="825"/>
      <c r="DL60" s="829" t="s">
        <v>46</v>
      </c>
      <c r="DM60" s="824"/>
      <c r="DN60" s="824"/>
      <c r="DO60" s="825"/>
      <c r="DP60" s="829" t="s">
        <v>46</v>
      </c>
      <c r="DQ60" s="824"/>
      <c r="DR60" s="824"/>
      <c r="DS60" s="825"/>
      <c r="DT60" s="829" t="s">
        <v>46</v>
      </c>
      <c r="DU60" s="824"/>
      <c r="DV60" s="824"/>
      <c r="DW60" s="825"/>
      <c r="DX60" s="829" t="s">
        <v>46</v>
      </c>
      <c r="DY60" s="824"/>
      <c r="DZ60" s="824"/>
      <c r="EA60" s="825"/>
      <c r="EB60" s="829" t="s">
        <v>46</v>
      </c>
      <c r="EC60" s="824"/>
      <c r="ED60" s="824"/>
      <c r="EE60" s="825"/>
      <c r="EF60" s="829" t="s">
        <v>46</v>
      </c>
      <c r="EG60" s="824"/>
      <c r="EH60" s="824"/>
      <c r="EI60" s="825"/>
      <c r="EJ60" s="829" t="s">
        <v>46</v>
      </c>
      <c r="EK60" s="824"/>
      <c r="EL60" s="824"/>
      <c r="EM60" s="825"/>
      <c r="EN60" s="829" t="s">
        <v>46</v>
      </c>
      <c r="EO60" s="824"/>
      <c r="EP60" s="824"/>
      <c r="EQ60" s="825"/>
      <c r="ER60" s="829" t="s">
        <v>46</v>
      </c>
      <c r="ES60" s="824"/>
      <c r="ET60" s="824"/>
      <c r="EU60" s="825"/>
      <c r="EV60" s="829" t="s">
        <v>46</v>
      </c>
      <c r="EW60" s="824"/>
      <c r="EX60" s="824"/>
      <c r="EY60" s="825"/>
      <c r="EZ60" s="829" t="s">
        <v>46</v>
      </c>
      <c r="FA60" s="824"/>
      <c r="FB60" s="824"/>
      <c r="FC60" s="825"/>
      <c r="FD60" s="829" t="s">
        <v>46</v>
      </c>
      <c r="FE60" s="824"/>
      <c r="FF60" s="824"/>
      <c r="FG60" s="825"/>
      <c r="FH60" s="829" t="s">
        <v>46</v>
      </c>
      <c r="FI60" s="824"/>
      <c r="FJ60" s="824"/>
      <c r="FK60" s="825"/>
      <c r="FL60" s="829" t="s">
        <v>46</v>
      </c>
      <c r="FM60" s="824"/>
      <c r="FN60" s="824"/>
      <c r="FO60" s="825"/>
      <c r="FP60" s="829" t="s">
        <v>46</v>
      </c>
      <c r="FQ60" s="824"/>
      <c r="FR60" s="824"/>
      <c r="FS60" s="825"/>
      <c r="FT60" s="829" t="s">
        <v>46</v>
      </c>
      <c r="FU60" s="824"/>
      <c r="FV60" s="824"/>
      <c r="FW60" s="825"/>
      <c r="FX60" s="829" t="s">
        <v>46</v>
      </c>
      <c r="FY60" s="824"/>
      <c r="FZ60" s="824"/>
      <c r="GA60" s="825"/>
      <c r="GB60" s="829" t="s">
        <v>46</v>
      </c>
      <c r="GC60" s="824"/>
      <c r="GD60" s="824"/>
      <c r="GE60" s="825"/>
      <c r="GF60" s="829" t="s">
        <v>46</v>
      </c>
      <c r="GG60" s="824"/>
      <c r="GH60" s="824"/>
      <c r="GI60" s="825"/>
      <c r="GJ60" s="829" t="s">
        <v>46</v>
      </c>
      <c r="GK60" s="824"/>
      <c r="GL60" s="824"/>
      <c r="GM60" s="825"/>
      <c r="GN60" s="829" t="s">
        <v>46</v>
      </c>
      <c r="GO60" s="824"/>
      <c r="GP60" s="824"/>
      <c r="GQ60" s="825"/>
      <c r="GR60" s="829" t="s">
        <v>46</v>
      </c>
      <c r="GS60" s="824"/>
      <c r="GT60" s="824"/>
      <c r="GU60" s="825"/>
      <c r="GV60" s="829" t="s">
        <v>46</v>
      </c>
      <c r="GW60" s="824"/>
      <c r="GX60" s="824"/>
      <c r="GY60" s="825"/>
      <c r="GZ60" s="829" t="s">
        <v>46</v>
      </c>
      <c r="HA60" s="824"/>
      <c r="HB60" s="824"/>
      <c r="HC60" s="825"/>
      <c r="HD60" s="829" t="s">
        <v>46</v>
      </c>
      <c r="HE60" s="824"/>
      <c r="HF60" s="824"/>
      <c r="HG60" s="825"/>
      <c r="HH60" s="829" t="s">
        <v>46</v>
      </c>
      <c r="HI60" s="824"/>
      <c r="HJ60" s="824"/>
      <c r="HK60" s="825"/>
      <c r="HL60" s="829" t="s">
        <v>46</v>
      </c>
      <c r="HM60" s="824"/>
      <c r="HN60" s="824"/>
      <c r="HO60" s="825"/>
      <c r="HP60" s="829" t="s">
        <v>46</v>
      </c>
      <c r="HQ60" s="824"/>
      <c r="HR60" s="824"/>
      <c r="HS60" s="825"/>
      <c r="HT60" s="829" t="s">
        <v>46</v>
      </c>
      <c r="HU60" s="824"/>
      <c r="HV60" s="824"/>
      <c r="HW60" s="825"/>
      <c r="HX60" s="829" t="s">
        <v>46</v>
      </c>
      <c r="HY60" s="824"/>
      <c r="HZ60" s="824"/>
      <c r="IA60" s="825"/>
      <c r="IB60" s="829" t="s">
        <v>46</v>
      </c>
      <c r="IC60" s="824"/>
      <c r="ID60" s="824"/>
      <c r="IE60" s="825"/>
      <c r="IF60" s="829" t="s">
        <v>46</v>
      </c>
      <c r="IG60" s="824"/>
      <c r="IH60" s="824"/>
      <c r="II60" s="825"/>
      <c r="IJ60" s="829" t="s">
        <v>46</v>
      </c>
      <c r="IK60" s="824"/>
      <c r="IL60" s="824"/>
      <c r="IM60" s="825"/>
      <c r="IN60" s="829" t="s">
        <v>46</v>
      </c>
      <c r="IO60" s="824"/>
      <c r="IP60" s="824"/>
      <c r="IQ60" s="825"/>
      <c r="IR60" s="829" t="s">
        <v>46</v>
      </c>
      <c r="IS60" s="824"/>
      <c r="IT60" s="824"/>
      <c r="IU60" s="825"/>
      <c r="IV60" s="829" t="s">
        <v>46</v>
      </c>
      <c r="IW60" s="824"/>
      <c r="IX60" s="824"/>
      <c r="IY60" s="825"/>
    </row>
    <row r="61" spans="2:259" ht="30.25" hidden="1" customHeight="1" x14ac:dyDescent="0.35">
      <c r="B61" s="515"/>
      <c r="C61" s="515"/>
      <c r="D61" s="515"/>
      <c r="E61" s="515"/>
      <c r="F61" s="473"/>
      <c r="G61" s="448"/>
      <c r="H61" s="830" t="str">
        <f>CONCATENATE("Follow instructions in column D to input ",par!H41," data into column C.")</f>
        <v>Follow instructions in column D to input  data into column C.</v>
      </c>
      <c r="I61" s="827"/>
      <c r="J61" s="827"/>
      <c r="K61" s="828"/>
      <c r="L61" s="826" t="str">
        <f>CONCATENATE("Follow instructions in column D to input ",par!L41," data into column C.")</f>
        <v>Follow instructions in column D to input  data into column C.</v>
      </c>
      <c r="M61" s="827"/>
      <c r="N61" s="827"/>
      <c r="O61" s="828"/>
      <c r="P61" s="826" t="str">
        <f>CONCATENATE("Follow instructions in column D to input ",par!P41," data into column C.")</f>
        <v>Follow instructions in column D to input  data into column C.</v>
      </c>
      <c r="Q61" s="827"/>
      <c r="R61" s="827"/>
      <c r="S61" s="828"/>
      <c r="T61" s="826" t="str">
        <f>CONCATENATE("Follow instructions in column D to input ",par!T41," data into column C.")</f>
        <v>Follow instructions in column D to input  data into column C.</v>
      </c>
      <c r="U61" s="827"/>
      <c r="V61" s="827"/>
      <c r="W61" s="828"/>
      <c r="X61" s="826" t="str">
        <f>CONCATENATE("Follow instructions in column D to input ",par!X41," data into column C.")</f>
        <v>Follow instructions in column D to input  data into column C.</v>
      </c>
      <c r="Y61" s="827"/>
      <c r="Z61" s="827"/>
      <c r="AA61" s="828"/>
      <c r="AB61" s="826" t="str">
        <f>CONCATENATE("Follow instructions in column D to input ",par!AB41," data into column C.")</f>
        <v>Follow instructions in column D to input  data into column C.</v>
      </c>
      <c r="AC61" s="827"/>
      <c r="AD61" s="827"/>
      <c r="AE61" s="828"/>
      <c r="AF61" s="826" t="str">
        <f>CONCATENATE("Follow instructions in column D to input ",par!AF41," data into column C.")</f>
        <v>Follow instructions in column D to input  data into column C.</v>
      </c>
      <c r="AG61" s="827"/>
      <c r="AH61" s="827"/>
      <c r="AI61" s="828"/>
      <c r="AJ61" s="826" t="str">
        <f>CONCATENATE("Follow instructions in column D to input ",par!AJ41," data into column C.")</f>
        <v>Follow instructions in column D to input  data into column C.</v>
      </c>
      <c r="AK61" s="827"/>
      <c r="AL61" s="827"/>
      <c r="AM61" s="828"/>
      <c r="AN61" s="826" t="str">
        <f>CONCATENATE("Follow instructions in column D to input ",par!AN41," data into column C.")</f>
        <v>Follow instructions in column D to input  data into column C.</v>
      </c>
      <c r="AO61" s="827"/>
      <c r="AP61" s="827"/>
      <c r="AQ61" s="828"/>
      <c r="AR61" s="826" t="str">
        <f>CONCATENATE("Follow instructions in column D to input ",par!AR41," data into column C.")</f>
        <v>Follow instructions in column D to input  data into column C.</v>
      </c>
      <c r="AS61" s="827"/>
      <c r="AT61" s="827"/>
      <c r="AU61" s="828"/>
      <c r="AV61" s="826" t="str">
        <f>CONCATENATE("Follow instructions in column D to input ",par!AV41," data into column C.")</f>
        <v>Follow instructions in column D to input  data into column C.</v>
      </c>
      <c r="AW61" s="827"/>
      <c r="AX61" s="827"/>
      <c r="AY61" s="828"/>
      <c r="AZ61" s="826" t="str">
        <f>CONCATENATE("Follow instructions in column D to input ",par!AZ41," data into column C.")</f>
        <v>Follow instructions in column D to input  data into column C.</v>
      </c>
      <c r="BA61" s="827"/>
      <c r="BB61" s="827"/>
      <c r="BC61" s="828"/>
      <c r="BD61" s="826" t="str">
        <f>CONCATENATE("Follow instructions in column D to input ",par!BD41," data into column C.")</f>
        <v>Follow instructions in column D to input  data into column C.</v>
      </c>
      <c r="BE61" s="827"/>
      <c r="BF61" s="827"/>
      <c r="BG61" s="828"/>
      <c r="BH61" s="826" t="str">
        <f>CONCATENATE("Follow instructions in column D to input ",par!BH41," data into column C.")</f>
        <v>Follow instructions in column D to input  data into column C.</v>
      </c>
      <c r="BI61" s="827"/>
      <c r="BJ61" s="827"/>
      <c r="BK61" s="828"/>
      <c r="BL61" s="826" t="str">
        <f>CONCATENATE("Follow instructions in column D to input ",par!BL41," data into column C.")</f>
        <v>Follow instructions in column D to input  data into column C.</v>
      </c>
      <c r="BM61" s="827"/>
      <c r="BN61" s="827"/>
      <c r="BO61" s="828"/>
      <c r="BP61" s="826" t="str">
        <f>CONCATENATE("Follow instructions in column D to input ",par!BP41," data into column C.")</f>
        <v>Follow instructions in column D to input  data into column C.</v>
      </c>
      <c r="BQ61" s="827"/>
      <c r="BR61" s="827"/>
      <c r="BS61" s="828"/>
      <c r="BT61" s="826" t="str">
        <f>CONCATENATE("Follow instructions in column D to input ",par!BT41," data into column C.")</f>
        <v>Follow instructions in column D to input  data into column C.</v>
      </c>
      <c r="BU61" s="827"/>
      <c r="BV61" s="827"/>
      <c r="BW61" s="828"/>
      <c r="BX61" s="826" t="str">
        <f>CONCATENATE("Follow instructions in column D to input ",par!BX41," data into column C.")</f>
        <v>Follow instructions in column D to input  data into column C.</v>
      </c>
      <c r="BY61" s="827"/>
      <c r="BZ61" s="827"/>
      <c r="CA61" s="828"/>
      <c r="CB61" s="826" t="str">
        <f>CONCATENATE("Follow instructions in column D to input ",par!CB41," data into column C.")</f>
        <v>Follow instructions in column D to input  data into column C.</v>
      </c>
      <c r="CC61" s="827"/>
      <c r="CD61" s="827"/>
      <c r="CE61" s="828"/>
      <c r="CF61" s="826" t="str">
        <f>CONCATENATE("Follow instructions in column D to input ",par!CF41," data into column C.")</f>
        <v>Follow instructions in column D to input  data into column C.</v>
      </c>
      <c r="CG61" s="827"/>
      <c r="CH61" s="827"/>
      <c r="CI61" s="828"/>
      <c r="CJ61" s="826" t="str">
        <f>CONCATENATE("Follow instructions in column D to input ",par!CJ41," data into column C.")</f>
        <v>Follow instructions in column D to input  data into column C.</v>
      </c>
      <c r="CK61" s="827"/>
      <c r="CL61" s="827"/>
      <c r="CM61" s="828"/>
      <c r="CN61" s="826" t="str">
        <f>CONCATENATE("Follow instructions in column D to input ",par!CN41," data into column C.")</f>
        <v>Follow instructions in column D to input  data into column C.</v>
      </c>
      <c r="CO61" s="827"/>
      <c r="CP61" s="827"/>
      <c r="CQ61" s="828"/>
      <c r="CR61" s="826" t="str">
        <f>CONCATENATE("Follow instructions in column D to input ",par!CR41," data into column C.")</f>
        <v>Follow instructions in column D to input  data into column C.</v>
      </c>
      <c r="CS61" s="827"/>
      <c r="CT61" s="827"/>
      <c r="CU61" s="828"/>
      <c r="CV61" s="826" t="str">
        <f>CONCATENATE("Follow instructions in column D to input ",par!CV41," data into column C.")</f>
        <v>Follow instructions in column D to input  data into column C.</v>
      </c>
      <c r="CW61" s="827"/>
      <c r="CX61" s="827"/>
      <c r="CY61" s="828"/>
      <c r="CZ61" s="826" t="str">
        <f>CONCATENATE("Follow instructions in column D to input ",par!CZ41," data into column C.")</f>
        <v>Follow instructions in column D to input  data into column C.</v>
      </c>
      <c r="DA61" s="827"/>
      <c r="DB61" s="827"/>
      <c r="DC61" s="828"/>
      <c r="DD61" s="826" t="str">
        <f>CONCATENATE("Follow instructions in column D to input ",par!DD41," data into column C.")</f>
        <v>Follow instructions in column D to input  data into column C.</v>
      </c>
      <c r="DE61" s="827"/>
      <c r="DF61" s="827"/>
      <c r="DG61" s="828"/>
      <c r="DH61" s="826" t="str">
        <f>CONCATENATE("Follow instructions in column D to input ",par!DH41," data into column C.")</f>
        <v>Follow instructions in column D to input  data into column C.</v>
      </c>
      <c r="DI61" s="827"/>
      <c r="DJ61" s="827"/>
      <c r="DK61" s="828"/>
      <c r="DL61" s="826" t="str">
        <f>CONCATENATE("Follow instructions in column D to input ",par!DL41," data into column C.")</f>
        <v>Follow instructions in column D to input  data into column C.</v>
      </c>
      <c r="DM61" s="827"/>
      <c r="DN61" s="827"/>
      <c r="DO61" s="828"/>
      <c r="DP61" s="826" t="str">
        <f>CONCATENATE("Follow instructions in column D to input ",par!DP41," data into column C.")</f>
        <v>Follow instructions in column D to input  data into column C.</v>
      </c>
      <c r="DQ61" s="827"/>
      <c r="DR61" s="827"/>
      <c r="DS61" s="828"/>
      <c r="DT61" s="826" t="str">
        <f>CONCATENATE("Follow instructions in column D to input ",par!DT41," data into column C.")</f>
        <v>Follow instructions in column D to input  data into column C.</v>
      </c>
      <c r="DU61" s="827"/>
      <c r="DV61" s="827"/>
      <c r="DW61" s="828"/>
      <c r="DX61" s="826" t="str">
        <f>CONCATENATE("Follow instructions in column D to input ",par!DX41," data into column C.")</f>
        <v>Follow instructions in column D to input  data into column C.</v>
      </c>
      <c r="DY61" s="827"/>
      <c r="DZ61" s="827"/>
      <c r="EA61" s="828"/>
      <c r="EB61" s="826" t="str">
        <f>CONCATENATE("Follow instructions in column D to input ",par!EB41," data into column C.")</f>
        <v>Follow instructions in column D to input  data into column C.</v>
      </c>
      <c r="EC61" s="827"/>
      <c r="ED61" s="827"/>
      <c r="EE61" s="828"/>
      <c r="EF61" s="826" t="str">
        <f>CONCATENATE("Follow instructions in column D to input ",par!EF41," data into column C.")</f>
        <v>Follow instructions in column D to input  data into column C.</v>
      </c>
      <c r="EG61" s="827"/>
      <c r="EH61" s="827"/>
      <c r="EI61" s="828"/>
      <c r="EJ61" s="826" t="str">
        <f>CONCATENATE("Follow instructions in column D to input ",par!EJ41," data into column C.")</f>
        <v>Follow instructions in column D to input  data into column C.</v>
      </c>
      <c r="EK61" s="827"/>
      <c r="EL61" s="827"/>
      <c r="EM61" s="828"/>
      <c r="EN61" s="826" t="str">
        <f>CONCATENATE("Follow instructions in column D to input ",par!EN41," data into column C.")</f>
        <v>Follow instructions in column D to input  data into column C.</v>
      </c>
      <c r="EO61" s="827"/>
      <c r="EP61" s="827"/>
      <c r="EQ61" s="828"/>
      <c r="ER61" s="826" t="str">
        <f>CONCATENATE("Follow instructions in column D to input ",par!ER41," data into column C.")</f>
        <v>Follow instructions in column D to input  data into column C.</v>
      </c>
      <c r="ES61" s="827"/>
      <c r="ET61" s="827"/>
      <c r="EU61" s="828"/>
      <c r="EV61" s="826" t="str">
        <f>CONCATENATE("Follow instructions in column D to input ",par!EV41," data into column C.")</f>
        <v>Follow instructions in column D to input  data into column C.</v>
      </c>
      <c r="EW61" s="827"/>
      <c r="EX61" s="827"/>
      <c r="EY61" s="828"/>
      <c r="EZ61" s="826" t="str">
        <f>CONCATENATE("Follow instructions in column D to input ",par!EZ41," data into column C.")</f>
        <v>Follow instructions in column D to input  data into column C.</v>
      </c>
      <c r="FA61" s="827"/>
      <c r="FB61" s="827"/>
      <c r="FC61" s="828"/>
      <c r="FD61" s="826" t="str">
        <f>CONCATENATE("Follow instructions in column D to input ",par!FD41," data into column C.")</f>
        <v>Follow instructions in column D to input  data into column C.</v>
      </c>
      <c r="FE61" s="827"/>
      <c r="FF61" s="827"/>
      <c r="FG61" s="828"/>
      <c r="FH61" s="826" t="str">
        <f>CONCATENATE("Follow instructions in column D to input ",par!FH41," data into column C.")</f>
        <v>Follow instructions in column D to input  data into column C.</v>
      </c>
      <c r="FI61" s="827"/>
      <c r="FJ61" s="827"/>
      <c r="FK61" s="828"/>
      <c r="FL61" s="826" t="str">
        <f>CONCATENATE("Follow instructions in column D to input ",par!FL41," data into column C.")</f>
        <v>Follow instructions in column D to input  data into column C.</v>
      </c>
      <c r="FM61" s="827"/>
      <c r="FN61" s="827"/>
      <c r="FO61" s="828"/>
      <c r="FP61" s="826" t="str">
        <f>CONCATENATE("Follow instructions in column D to input ",par!FP41," data into column C.")</f>
        <v>Follow instructions in column D to input  data into column C.</v>
      </c>
      <c r="FQ61" s="827"/>
      <c r="FR61" s="827"/>
      <c r="FS61" s="828"/>
      <c r="FT61" s="826" t="str">
        <f>CONCATENATE("Follow instructions in column D to input ",par!FT41," data into column C.")</f>
        <v>Follow instructions in column D to input  data into column C.</v>
      </c>
      <c r="FU61" s="827"/>
      <c r="FV61" s="827"/>
      <c r="FW61" s="828"/>
      <c r="FX61" s="826" t="str">
        <f>CONCATENATE("Follow instructions in column D to input ",par!FX41," data into column C.")</f>
        <v>Follow instructions in column D to input  data into column C.</v>
      </c>
      <c r="FY61" s="827"/>
      <c r="FZ61" s="827"/>
      <c r="GA61" s="828"/>
      <c r="GB61" s="826" t="str">
        <f>CONCATENATE("Follow instructions in column D to input ",par!GB41," data into column C.")</f>
        <v>Follow instructions in column D to input  data into column C.</v>
      </c>
      <c r="GC61" s="827"/>
      <c r="GD61" s="827"/>
      <c r="GE61" s="828"/>
      <c r="GF61" s="826" t="str">
        <f>CONCATENATE("Follow instructions in column D to input ",par!GF41," data into column C.")</f>
        <v>Follow instructions in column D to input  data into column C.</v>
      </c>
      <c r="GG61" s="827"/>
      <c r="GH61" s="827"/>
      <c r="GI61" s="828"/>
      <c r="GJ61" s="826" t="str">
        <f>CONCATENATE("Follow instructions in column D to input ",par!GJ41," data into column C.")</f>
        <v>Follow instructions in column D to input  data into column C.</v>
      </c>
      <c r="GK61" s="827"/>
      <c r="GL61" s="827"/>
      <c r="GM61" s="828"/>
      <c r="GN61" s="826" t="str">
        <f>CONCATENATE("Follow instructions in column D to input ",par!GN41," data into column C.")</f>
        <v>Follow instructions in column D to input  data into column C.</v>
      </c>
      <c r="GO61" s="827"/>
      <c r="GP61" s="827"/>
      <c r="GQ61" s="828"/>
      <c r="GR61" s="826" t="str">
        <f>CONCATENATE("Follow instructions in column D to input ",par!GR41," data into column C.")</f>
        <v>Follow instructions in column D to input  data into column C.</v>
      </c>
      <c r="GS61" s="827"/>
      <c r="GT61" s="827"/>
      <c r="GU61" s="828"/>
      <c r="GV61" s="826" t="str">
        <f>CONCATENATE("Follow instructions in column D to input ",par!GV41," data into column C.")</f>
        <v>Follow instructions in column D to input  data into column C.</v>
      </c>
      <c r="GW61" s="827"/>
      <c r="GX61" s="827"/>
      <c r="GY61" s="828"/>
      <c r="GZ61" s="826" t="str">
        <f>CONCATENATE("Follow instructions in column D to input ",par!GZ41," data into column C.")</f>
        <v>Follow instructions in column D to input  data into column C.</v>
      </c>
      <c r="HA61" s="827"/>
      <c r="HB61" s="827"/>
      <c r="HC61" s="828"/>
      <c r="HD61" s="826" t="str">
        <f>CONCATENATE("Follow instructions in column D to input ",par!HD41," data into column C.")</f>
        <v>Follow instructions in column D to input  data into column C.</v>
      </c>
      <c r="HE61" s="827"/>
      <c r="HF61" s="827"/>
      <c r="HG61" s="828"/>
      <c r="HH61" s="826" t="str">
        <f>CONCATENATE("Follow instructions in column D to input ",par!HH41," data into column C.")</f>
        <v>Follow instructions in column D to input  data into column C.</v>
      </c>
      <c r="HI61" s="827"/>
      <c r="HJ61" s="827"/>
      <c r="HK61" s="828"/>
      <c r="HL61" s="826" t="str">
        <f>CONCATENATE("Follow instructions in column D to input ",par!HL41," data into column C.")</f>
        <v>Follow instructions in column D to input  data into column C.</v>
      </c>
      <c r="HM61" s="827"/>
      <c r="HN61" s="827"/>
      <c r="HO61" s="828"/>
      <c r="HP61" s="826" t="str">
        <f>CONCATENATE("Follow instructions in column D to input ",par!HP41," data into column C.")</f>
        <v>Follow instructions in column D to input  data into column C.</v>
      </c>
      <c r="HQ61" s="827"/>
      <c r="HR61" s="827"/>
      <c r="HS61" s="828"/>
      <c r="HT61" s="826" t="str">
        <f>CONCATENATE("Follow instructions in column D to input ",par!HT41," data into column C.")</f>
        <v>Follow instructions in column D to input  data into column C.</v>
      </c>
      <c r="HU61" s="827"/>
      <c r="HV61" s="827"/>
      <c r="HW61" s="828"/>
      <c r="HX61" s="826" t="str">
        <f>CONCATENATE("Follow instructions in column D to input ",par!HX41," data into column C.")</f>
        <v>Follow instructions in column D to input  data into column C.</v>
      </c>
      <c r="HY61" s="827"/>
      <c r="HZ61" s="827"/>
      <c r="IA61" s="828"/>
      <c r="IB61" s="826" t="str">
        <f>CONCATENATE("Follow instructions in column D to input ",par!IB41," data into column C.")</f>
        <v>Follow instructions in column D to input  data into column C.</v>
      </c>
      <c r="IC61" s="827"/>
      <c r="ID61" s="827"/>
      <c r="IE61" s="828"/>
      <c r="IF61" s="826" t="str">
        <f>CONCATENATE("Follow instructions in column D to input ",par!IF41," data into column C.")</f>
        <v>Follow instructions in column D to input  data into column C.</v>
      </c>
      <c r="IG61" s="827"/>
      <c r="IH61" s="827"/>
      <c r="II61" s="828"/>
      <c r="IJ61" s="826" t="str">
        <f>CONCATENATE("Follow instructions in column D to input ",par!IJ41," data into column C.")</f>
        <v>Follow instructions in column D to input  data into column C.</v>
      </c>
      <c r="IK61" s="827"/>
      <c r="IL61" s="827"/>
      <c r="IM61" s="828"/>
      <c r="IN61" s="826" t="str">
        <f>CONCATENATE("Follow instructions in column D to input ",par!IN41," data into column C.")</f>
        <v>Follow instructions in column D to input  data into column C.</v>
      </c>
      <c r="IO61" s="827"/>
      <c r="IP61" s="827"/>
      <c r="IQ61" s="828"/>
      <c r="IR61" s="826" t="str">
        <f>CONCATENATE("Follow instructions in column D to input ",par!IR41," data into column C.")</f>
        <v>Follow instructions in column D to input  data into column C.</v>
      </c>
      <c r="IS61" s="827"/>
      <c r="IT61" s="827"/>
      <c r="IU61" s="828"/>
      <c r="IV61" s="826" t="str">
        <f>CONCATENATE("Follow instructions in column D to input ",par!IV41," data into column C.")</f>
        <v>Follow instructions in column D to input  data into column C.</v>
      </c>
      <c r="IW61" s="827"/>
      <c r="IX61" s="827"/>
      <c r="IY61" s="828"/>
    </row>
    <row r="62" spans="2:259" ht="30.25" hidden="1" customHeight="1" x14ac:dyDescent="0.35">
      <c r="B62" s="515"/>
      <c r="C62" s="515"/>
      <c r="D62" s="515"/>
      <c r="E62" s="515"/>
      <c r="F62" s="473"/>
      <c r="G62" s="448"/>
      <c r="H62" s="876" t="str">
        <f>par!$D$40</f>
        <v>AFTER data has been entered in this sheet for the plant, use "EERS data entry" worksheet to report into EERS.</v>
      </c>
      <c r="I62" s="824"/>
      <c r="J62" s="824"/>
      <c r="K62" s="825"/>
      <c r="L62" s="823" t="str">
        <f>par!$D$40</f>
        <v>AFTER data has been entered in this sheet for the plant, use "EERS data entry" worksheet to report into EERS.</v>
      </c>
      <c r="M62" s="824"/>
      <c r="N62" s="824"/>
      <c r="O62" s="825"/>
      <c r="P62" s="823" t="str">
        <f>par!$D$40</f>
        <v>AFTER data has been entered in this sheet for the plant, use "EERS data entry" worksheet to report into EERS.</v>
      </c>
      <c r="Q62" s="824"/>
      <c r="R62" s="824"/>
      <c r="S62" s="825"/>
      <c r="T62" s="823" t="str">
        <f>par!$D$40</f>
        <v>AFTER data has been entered in this sheet for the plant, use "EERS data entry" worksheet to report into EERS.</v>
      </c>
      <c r="U62" s="824"/>
      <c r="V62" s="824"/>
      <c r="W62" s="825"/>
      <c r="X62" s="823" t="str">
        <f>par!$D$40</f>
        <v>AFTER data has been entered in this sheet for the plant, use "EERS data entry" worksheet to report into EERS.</v>
      </c>
      <c r="Y62" s="824"/>
      <c r="Z62" s="824"/>
      <c r="AA62" s="825"/>
      <c r="AB62" s="823" t="str">
        <f>par!$D$40</f>
        <v>AFTER data has been entered in this sheet for the plant, use "EERS data entry" worksheet to report into EERS.</v>
      </c>
      <c r="AC62" s="824"/>
      <c r="AD62" s="824"/>
      <c r="AE62" s="825"/>
      <c r="AF62" s="823" t="str">
        <f>par!$D$40</f>
        <v>AFTER data has been entered in this sheet for the plant, use "EERS data entry" worksheet to report into EERS.</v>
      </c>
      <c r="AG62" s="824"/>
      <c r="AH62" s="824"/>
      <c r="AI62" s="825"/>
      <c r="AJ62" s="823" t="str">
        <f>par!$D$40</f>
        <v>AFTER data has been entered in this sheet for the plant, use "EERS data entry" worksheet to report into EERS.</v>
      </c>
      <c r="AK62" s="824"/>
      <c r="AL62" s="824"/>
      <c r="AM62" s="825"/>
      <c r="AN62" s="823" t="str">
        <f>par!$D$40</f>
        <v>AFTER data has been entered in this sheet for the plant, use "EERS data entry" worksheet to report into EERS.</v>
      </c>
      <c r="AO62" s="824"/>
      <c r="AP62" s="824"/>
      <c r="AQ62" s="825"/>
      <c r="AR62" s="823" t="str">
        <f>par!$D$40</f>
        <v>AFTER data has been entered in this sheet for the plant, use "EERS data entry" worksheet to report into EERS.</v>
      </c>
      <c r="AS62" s="824"/>
      <c r="AT62" s="824"/>
      <c r="AU62" s="825"/>
      <c r="AV62" s="823" t="str">
        <f>par!$D$40</f>
        <v>AFTER data has been entered in this sheet for the plant, use "EERS data entry" worksheet to report into EERS.</v>
      </c>
      <c r="AW62" s="824"/>
      <c r="AX62" s="824"/>
      <c r="AY62" s="825"/>
      <c r="AZ62" s="823" t="str">
        <f>par!$D$40</f>
        <v>AFTER data has been entered in this sheet for the plant, use "EERS data entry" worksheet to report into EERS.</v>
      </c>
      <c r="BA62" s="824"/>
      <c r="BB62" s="824"/>
      <c r="BC62" s="825"/>
      <c r="BD62" s="823" t="str">
        <f>par!$D$40</f>
        <v>AFTER data has been entered in this sheet for the plant, use "EERS data entry" worksheet to report into EERS.</v>
      </c>
      <c r="BE62" s="824"/>
      <c r="BF62" s="824"/>
      <c r="BG62" s="825"/>
      <c r="BH62" s="823" t="str">
        <f>par!$D$40</f>
        <v>AFTER data has been entered in this sheet for the plant, use "EERS data entry" worksheet to report into EERS.</v>
      </c>
      <c r="BI62" s="824"/>
      <c r="BJ62" s="824"/>
      <c r="BK62" s="825"/>
      <c r="BL62" s="823" t="str">
        <f>par!$D$40</f>
        <v>AFTER data has been entered in this sheet for the plant, use "EERS data entry" worksheet to report into EERS.</v>
      </c>
      <c r="BM62" s="824"/>
      <c r="BN62" s="824"/>
      <c r="BO62" s="825"/>
      <c r="BP62" s="823" t="str">
        <f>par!$D$40</f>
        <v>AFTER data has been entered in this sheet for the plant, use "EERS data entry" worksheet to report into EERS.</v>
      </c>
      <c r="BQ62" s="824"/>
      <c r="BR62" s="824"/>
      <c r="BS62" s="825"/>
      <c r="BT62" s="823" t="str">
        <f>par!$D$40</f>
        <v>AFTER data has been entered in this sheet for the plant, use "EERS data entry" worksheet to report into EERS.</v>
      </c>
      <c r="BU62" s="824"/>
      <c r="BV62" s="824"/>
      <c r="BW62" s="825"/>
      <c r="BX62" s="823" t="str">
        <f>par!$D$40</f>
        <v>AFTER data has been entered in this sheet for the plant, use "EERS data entry" worksheet to report into EERS.</v>
      </c>
      <c r="BY62" s="824"/>
      <c r="BZ62" s="824"/>
      <c r="CA62" s="825"/>
      <c r="CB62" s="823" t="str">
        <f>par!$D$40</f>
        <v>AFTER data has been entered in this sheet for the plant, use "EERS data entry" worksheet to report into EERS.</v>
      </c>
      <c r="CC62" s="824"/>
      <c r="CD62" s="824"/>
      <c r="CE62" s="825"/>
      <c r="CF62" s="823" t="str">
        <f>par!$D$40</f>
        <v>AFTER data has been entered in this sheet for the plant, use "EERS data entry" worksheet to report into EERS.</v>
      </c>
      <c r="CG62" s="824"/>
      <c r="CH62" s="824"/>
      <c r="CI62" s="825"/>
      <c r="CJ62" s="823" t="str">
        <f>par!$D$40</f>
        <v>AFTER data has been entered in this sheet for the plant, use "EERS data entry" worksheet to report into EERS.</v>
      </c>
      <c r="CK62" s="824"/>
      <c r="CL62" s="824"/>
      <c r="CM62" s="825"/>
      <c r="CN62" s="823" t="str">
        <f>par!$D$40</f>
        <v>AFTER data has been entered in this sheet for the plant, use "EERS data entry" worksheet to report into EERS.</v>
      </c>
      <c r="CO62" s="824"/>
      <c r="CP62" s="824"/>
      <c r="CQ62" s="825"/>
      <c r="CR62" s="823" t="str">
        <f>par!$D$40</f>
        <v>AFTER data has been entered in this sheet for the plant, use "EERS data entry" worksheet to report into EERS.</v>
      </c>
      <c r="CS62" s="824"/>
      <c r="CT62" s="824"/>
      <c r="CU62" s="825"/>
      <c r="CV62" s="823" t="str">
        <f>par!$D$40</f>
        <v>AFTER data has been entered in this sheet for the plant, use "EERS data entry" worksheet to report into EERS.</v>
      </c>
      <c r="CW62" s="824"/>
      <c r="CX62" s="824"/>
      <c r="CY62" s="825"/>
      <c r="CZ62" s="823" t="str">
        <f>par!$D$40</f>
        <v>AFTER data has been entered in this sheet for the plant, use "EERS data entry" worksheet to report into EERS.</v>
      </c>
      <c r="DA62" s="824"/>
      <c r="DB62" s="824"/>
      <c r="DC62" s="825"/>
      <c r="DD62" s="823" t="str">
        <f>par!$D$40</f>
        <v>AFTER data has been entered in this sheet for the plant, use "EERS data entry" worksheet to report into EERS.</v>
      </c>
      <c r="DE62" s="824"/>
      <c r="DF62" s="824"/>
      <c r="DG62" s="825"/>
      <c r="DH62" s="823" t="str">
        <f>par!$D$40</f>
        <v>AFTER data has been entered in this sheet for the plant, use "EERS data entry" worksheet to report into EERS.</v>
      </c>
      <c r="DI62" s="824"/>
      <c r="DJ62" s="824"/>
      <c r="DK62" s="825"/>
      <c r="DL62" s="823" t="str">
        <f>par!$D$40</f>
        <v>AFTER data has been entered in this sheet for the plant, use "EERS data entry" worksheet to report into EERS.</v>
      </c>
      <c r="DM62" s="824"/>
      <c r="DN62" s="824"/>
      <c r="DO62" s="825"/>
      <c r="DP62" s="823" t="str">
        <f>par!$D$40</f>
        <v>AFTER data has been entered in this sheet for the plant, use "EERS data entry" worksheet to report into EERS.</v>
      </c>
      <c r="DQ62" s="824"/>
      <c r="DR62" s="824"/>
      <c r="DS62" s="825"/>
      <c r="DT62" s="823" t="str">
        <f>par!$D$40</f>
        <v>AFTER data has been entered in this sheet for the plant, use "EERS data entry" worksheet to report into EERS.</v>
      </c>
      <c r="DU62" s="824"/>
      <c r="DV62" s="824"/>
      <c r="DW62" s="825"/>
      <c r="DX62" s="823" t="str">
        <f>par!$D$40</f>
        <v>AFTER data has been entered in this sheet for the plant, use "EERS data entry" worksheet to report into EERS.</v>
      </c>
      <c r="DY62" s="824"/>
      <c r="DZ62" s="824"/>
      <c r="EA62" s="825"/>
      <c r="EB62" s="823" t="str">
        <f>par!$D$40</f>
        <v>AFTER data has been entered in this sheet for the plant, use "EERS data entry" worksheet to report into EERS.</v>
      </c>
      <c r="EC62" s="824"/>
      <c r="ED62" s="824"/>
      <c r="EE62" s="825"/>
      <c r="EF62" s="823" t="str">
        <f>par!$D$40</f>
        <v>AFTER data has been entered in this sheet for the plant, use "EERS data entry" worksheet to report into EERS.</v>
      </c>
      <c r="EG62" s="824"/>
      <c r="EH62" s="824"/>
      <c r="EI62" s="825"/>
      <c r="EJ62" s="823" t="str">
        <f>par!$D$40</f>
        <v>AFTER data has been entered in this sheet for the plant, use "EERS data entry" worksheet to report into EERS.</v>
      </c>
      <c r="EK62" s="824"/>
      <c r="EL62" s="824"/>
      <c r="EM62" s="825"/>
      <c r="EN62" s="823" t="str">
        <f>par!$D$40</f>
        <v>AFTER data has been entered in this sheet for the plant, use "EERS data entry" worksheet to report into EERS.</v>
      </c>
      <c r="EO62" s="824"/>
      <c r="EP62" s="824"/>
      <c r="EQ62" s="825"/>
      <c r="ER62" s="823" t="str">
        <f>par!$D$40</f>
        <v>AFTER data has been entered in this sheet for the plant, use "EERS data entry" worksheet to report into EERS.</v>
      </c>
      <c r="ES62" s="824"/>
      <c r="ET62" s="824"/>
      <c r="EU62" s="825"/>
      <c r="EV62" s="823" t="str">
        <f>par!$D$40</f>
        <v>AFTER data has been entered in this sheet for the plant, use "EERS data entry" worksheet to report into EERS.</v>
      </c>
      <c r="EW62" s="824"/>
      <c r="EX62" s="824"/>
      <c r="EY62" s="825"/>
      <c r="EZ62" s="823" t="str">
        <f>par!$D$40</f>
        <v>AFTER data has been entered in this sheet for the plant, use "EERS data entry" worksheet to report into EERS.</v>
      </c>
      <c r="FA62" s="824"/>
      <c r="FB62" s="824"/>
      <c r="FC62" s="825"/>
      <c r="FD62" s="823" t="str">
        <f>par!$D$40</f>
        <v>AFTER data has been entered in this sheet for the plant, use "EERS data entry" worksheet to report into EERS.</v>
      </c>
      <c r="FE62" s="824"/>
      <c r="FF62" s="824"/>
      <c r="FG62" s="825"/>
      <c r="FH62" s="823" t="str">
        <f>par!$D$40</f>
        <v>AFTER data has been entered in this sheet for the plant, use "EERS data entry" worksheet to report into EERS.</v>
      </c>
      <c r="FI62" s="824"/>
      <c r="FJ62" s="824"/>
      <c r="FK62" s="825"/>
      <c r="FL62" s="823" t="str">
        <f>par!$D$40</f>
        <v>AFTER data has been entered in this sheet for the plant, use "EERS data entry" worksheet to report into EERS.</v>
      </c>
      <c r="FM62" s="824"/>
      <c r="FN62" s="824"/>
      <c r="FO62" s="825"/>
      <c r="FP62" s="823" t="str">
        <f>par!$D$40</f>
        <v>AFTER data has been entered in this sheet for the plant, use "EERS data entry" worksheet to report into EERS.</v>
      </c>
      <c r="FQ62" s="824"/>
      <c r="FR62" s="824"/>
      <c r="FS62" s="825"/>
      <c r="FT62" s="823" t="str">
        <f>par!$D$40</f>
        <v>AFTER data has been entered in this sheet for the plant, use "EERS data entry" worksheet to report into EERS.</v>
      </c>
      <c r="FU62" s="824"/>
      <c r="FV62" s="824"/>
      <c r="FW62" s="825"/>
      <c r="FX62" s="823" t="str">
        <f>par!$D$40</f>
        <v>AFTER data has been entered in this sheet for the plant, use "EERS data entry" worksheet to report into EERS.</v>
      </c>
      <c r="FY62" s="824"/>
      <c r="FZ62" s="824"/>
      <c r="GA62" s="825"/>
      <c r="GB62" s="823" t="str">
        <f>par!$D$40</f>
        <v>AFTER data has been entered in this sheet for the plant, use "EERS data entry" worksheet to report into EERS.</v>
      </c>
      <c r="GC62" s="824"/>
      <c r="GD62" s="824"/>
      <c r="GE62" s="825"/>
      <c r="GF62" s="823" t="str">
        <f>par!$D$40</f>
        <v>AFTER data has been entered in this sheet for the plant, use "EERS data entry" worksheet to report into EERS.</v>
      </c>
      <c r="GG62" s="824"/>
      <c r="GH62" s="824"/>
      <c r="GI62" s="825"/>
      <c r="GJ62" s="823" t="str">
        <f>par!$D$40</f>
        <v>AFTER data has been entered in this sheet for the plant, use "EERS data entry" worksheet to report into EERS.</v>
      </c>
      <c r="GK62" s="824"/>
      <c r="GL62" s="824"/>
      <c r="GM62" s="825"/>
      <c r="GN62" s="823" t="str">
        <f>par!$D$40</f>
        <v>AFTER data has been entered in this sheet for the plant, use "EERS data entry" worksheet to report into EERS.</v>
      </c>
      <c r="GO62" s="824"/>
      <c r="GP62" s="824"/>
      <c r="GQ62" s="825"/>
      <c r="GR62" s="823" t="str">
        <f>par!$D$40</f>
        <v>AFTER data has been entered in this sheet for the plant, use "EERS data entry" worksheet to report into EERS.</v>
      </c>
      <c r="GS62" s="824"/>
      <c r="GT62" s="824"/>
      <c r="GU62" s="825"/>
      <c r="GV62" s="823" t="str">
        <f>par!$D$40</f>
        <v>AFTER data has been entered in this sheet for the plant, use "EERS data entry" worksheet to report into EERS.</v>
      </c>
      <c r="GW62" s="824"/>
      <c r="GX62" s="824"/>
      <c r="GY62" s="825"/>
      <c r="GZ62" s="823" t="str">
        <f>par!$D$40</f>
        <v>AFTER data has been entered in this sheet for the plant, use "EERS data entry" worksheet to report into EERS.</v>
      </c>
      <c r="HA62" s="824"/>
      <c r="HB62" s="824"/>
      <c r="HC62" s="825"/>
      <c r="HD62" s="823" t="str">
        <f>par!$D$40</f>
        <v>AFTER data has been entered in this sheet for the plant, use "EERS data entry" worksheet to report into EERS.</v>
      </c>
      <c r="HE62" s="824"/>
      <c r="HF62" s="824"/>
      <c r="HG62" s="825"/>
      <c r="HH62" s="823" t="str">
        <f>par!$D$40</f>
        <v>AFTER data has been entered in this sheet for the plant, use "EERS data entry" worksheet to report into EERS.</v>
      </c>
      <c r="HI62" s="824"/>
      <c r="HJ62" s="824"/>
      <c r="HK62" s="825"/>
      <c r="HL62" s="823" t="str">
        <f>par!$D$40</f>
        <v>AFTER data has been entered in this sheet for the plant, use "EERS data entry" worksheet to report into EERS.</v>
      </c>
      <c r="HM62" s="824"/>
      <c r="HN62" s="824"/>
      <c r="HO62" s="825"/>
      <c r="HP62" s="823" t="str">
        <f>par!$D$40</f>
        <v>AFTER data has been entered in this sheet for the plant, use "EERS data entry" worksheet to report into EERS.</v>
      </c>
      <c r="HQ62" s="824"/>
      <c r="HR62" s="824"/>
      <c r="HS62" s="825"/>
      <c r="HT62" s="823" t="str">
        <f>par!$D$40</f>
        <v>AFTER data has been entered in this sheet for the plant, use "EERS data entry" worksheet to report into EERS.</v>
      </c>
      <c r="HU62" s="824"/>
      <c r="HV62" s="824"/>
      <c r="HW62" s="825"/>
      <c r="HX62" s="823" t="str">
        <f>par!$D$40</f>
        <v>AFTER data has been entered in this sheet for the plant, use "EERS data entry" worksheet to report into EERS.</v>
      </c>
      <c r="HY62" s="824"/>
      <c r="HZ62" s="824"/>
      <c r="IA62" s="825"/>
      <c r="IB62" s="823" t="str">
        <f>par!$D$40</f>
        <v>AFTER data has been entered in this sheet for the plant, use "EERS data entry" worksheet to report into EERS.</v>
      </c>
      <c r="IC62" s="824"/>
      <c r="ID62" s="824"/>
      <c r="IE62" s="825"/>
      <c r="IF62" s="823" t="str">
        <f>par!$D$40</f>
        <v>AFTER data has been entered in this sheet for the plant, use "EERS data entry" worksheet to report into EERS.</v>
      </c>
      <c r="IG62" s="824"/>
      <c r="IH62" s="824"/>
      <c r="II62" s="825"/>
      <c r="IJ62" s="823" t="str">
        <f>par!$D$40</f>
        <v>AFTER data has been entered in this sheet for the plant, use "EERS data entry" worksheet to report into EERS.</v>
      </c>
      <c r="IK62" s="824"/>
      <c r="IL62" s="824"/>
      <c r="IM62" s="825"/>
      <c r="IN62" s="823" t="str">
        <f>par!$D$40</f>
        <v>AFTER data has been entered in this sheet for the plant, use "EERS data entry" worksheet to report into EERS.</v>
      </c>
      <c r="IO62" s="824"/>
      <c r="IP62" s="824"/>
      <c r="IQ62" s="825"/>
      <c r="IR62" s="823" t="str">
        <f>par!$D$40</f>
        <v>AFTER data has been entered in this sheet for the plant, use "EERS data entry" worksheet to report into EERS.</v>
      </c>
      <c r="IS62" s="824"/>
      <c r="IT62" s="824"/>
      <c r="IU62" s="825"/>
      <c r="IV62" s="823" t="str">
        <f>par!$D$40</f>
        <v>AFTER data has been entered in this sheet for the plant, use "EERS data entry" worksheet to report into EERS.</v>
      </c>
      <c r="IW62" s="824"/>
      <c r="IX62" s="824"/>
      <c r="IY62" s="825"/>
    </row>
    <row r="63" spans="2:259" ht="30.25" hidden="1" customHeight="1" x14ac:dyDescent="0.35">
      <c r="B63" s="515"/>
      <c r="C63" s="515"/>
      <c r="D63" s="515"/>
      <c r="E63" s="515"/>
      <c r="F63" s="473"/>
      <c r="G63" s="448"/>
      <c r="H63" s="714" t="s">
        <v>204</v>
      </c>
      <c r="I63" s="715"/>
      <c r="J63" s="482"/>
      <c r="K63" s="287" t="str">
        <f>IF(J63="",InpReq,"")</f>
        <v>Please enter required information</v>
      </c>
      <c r="L63" s="714" t="s">
        <v>204</v>
      </c>
      <c r="M63" s="715"/>
      <c r="N63" s="482"/>
      <c r="O63" s="287" t="str">
        <f>IF(N63="",InpReq,"")</f>
        <v>Please enter required information</v>
      </c>
      <c r="P63" s="714" t="s">
        <v>204</v>
      </c>
      <c r="Q63" s="715"/>
      <c r="R63" s="482"/>
      <c r="S63" s="287" t="str">
        <f>IF(R63="",InpReq,"")</f>
        <v>Please enter required information</v>
      </c>
      <c r="T63" s="714" t="s">
        <v>204</v>
      </c>
      <c r="U63" s="715"/>
      <c r="V63" s="482"/>
      <c r="W63" s="287" t="str">
        <f>IF(V63="",InpReq,"")</f>
        <v>Please enter required information</v>
      </c>
      <c r="X63" s="714" t="s">
        <v>204</v>
      </c>
      <c r="Y63" s="715"/>
      <c r="Z63" s="482"/>
      <c r="AA63" s="287" t="str">
        <f>IF(Z63="",InpReq,"")</f>
        <v>Please enter required information</v>
      </c>
      <c r="AB63" s="714" t="s">
        <v>204</v>
      </c>
      <c r="AC63" s="715"/>
      <c r="AD63" s="482"/>
      <c r="AE63" s="287" t="str">
        <f>IF(AD63="",InpReq,"")</f>
        <v>Please enter required information</v>
      </c>
      <c r="AF63" s="714" t="s">
        <v>204</v>
      </c>
      <c r="AG63" s="715"/>
      <c r="AH63" s="482"/>
      <c r="AI63" s="287" t="str">
        <f>IF(AH63="",InpReq,"")</f>
        <v>Please enter required information</v>
      </c>
      <c r="AJ63" s="714" t="s">
        <v>204</v>
      </c>
      <c r="AK63" s="715"/>
      <c r="AL63" s="482"/>
      <c r="AM63" s="287" t="str">
        <f>IF(AL63="",InpReq,"")</f>
        <v>Please enter required information</v>
      </c>
      <c r="AN63" s="714" t="s">
        <v>204</v>
      </c>
      <c r="AO63" s="715"/>
      <c r="AP63" s="482"/>
      <c r="AQ63" s="287" t="str">
        <f>IF(AP63="",InpReq,"")</f>
        <v>Please enter required information</v>
      </c>
      <c r="AR63" s="714" t="s">
        <v>204</v>
      </c>
      <c r="AS63" s="715"/>
      <c r="AT63" s="482"/>
      <c r="AU63" s="287" t="str">
        <f>IF(AT63="",InpReq,"")</f>
        <v>Please enter required information</v>
      </c>
      <c r="AV63" s="714" t="s">
        <v>204</v>
      </c>
      <c r="AW63" s="715"/>
      <c r="AX63" s="482"/>
      <c r="AY63" s="287" t="str">
        <f>IF(AX63="",InpReq,"")</f>
        <v>Please enter required information</v>
      </c>
      <c r="AZ63" s="714" t="s">
        <v>204</v>
      </c>
      <c r="BA63" s="715"/>
      <c r="BB63" s="482"/>
      <c r="BC63" s="287" t="str">
        <f>IF(BB63="",InpReq,"")</f>
        <v>Please enter required information</v>
      </c>
      <c r="BD63" s="714" t="s">
        <v>204</v>
      </c>
      <c r="BE63" s="715"/>
      <c r="BF63" s="482"/>
      <c r="BG63" s="287" t="str">
        <f>IF(BF63="",InpReq,"")</f>
        <v>Please enter required information</v>
      </c>
      <c r="BH63" s="714" t="s">
        <v>204</v>
      </c>
      <c r="BI63" s="715"/>
      <c r="BJ63" s="482"/>
      <c r="BK63" s="287" t="str">
        <f>IF(BJ63="",InpReq,"")</f>
        <v>Please enter required information</v>
      </c>
      <c r="BL63" s="714" t="s">
        <v>204</v>
      </c>
      <c r="BM63" s="715"/>
      <c r="BN63" s="482"/>
      <c r="BO63" s="287" t="str">
        <f>IF(BN63="",InpReq,"")</f>
        <v>Please enter required information</v>
      </c>
      <c r="BP63" s="714" t="s">
        <v>204</v>
      </c>
      <c r="BQ63" s="715"/>
      <c r="BR63" s="482"/>
      <c r="BS63" s="287" t="str">
        <f>IF(BR63="",InpReq,"")</f>
        <v>Please enter required information</v>
      </c>
      <c r="BT63" s="714" t="s">
        <v>204</v>
      </c>
      <c r="BU63" s="715"/>
      <c r="BV63" s="482"/>
      <c r="BW63" s="287" t="str">
        <f>IF(BV63="",InpReq,"")</f>
        <v>Please enter required information</v>
      </c>
      <c r="BX63" s="714" t="s">
        <v>204</v>
      </c>
      <c r="BY63" s="715"/>
      <c r="BZ63" s="482"/>
      <c r="CA63" s="287" t="str">
        <f>IF(BZ63="",InpReq,"")</f>
        <v>Please enter required information</v>
      </c>
      <c r="CB63" s="714" t="s">
        <v>204</v>
      </c>
      <c r="CC63" s="715"/>
      <c r="CD63" s="482"/>
      <c r="CE63" s="287" t="str">
        <f>IF(CD63="",InpReq,"")</f>
        <v>Please enter required information</v>
      </c>
      <c r="CF63" s="714" t="s">
        <v>204</v>
      </c>
      <c r="CG63" s="715"/>
      <c r="CH63" s="482"/>
      <c r="CI63" s="287" t="str">
        <f>IF(CH63="",InpReq,"")</f>
        <v>Please enter required information</v>
      </c>
      <c r="CJ63" s="714" t="s">
        <v>204</v>
      </c>
      <c r="CK63" s="715"/>
      <c r="CL63" s="482"/>
      <c r="CM63" s="287" t="str">
        <f>IF(CL63="",InpReq,"")</f>
        <v>Please enter required information</v>
      </c>
      <c r="CN63" s="714" t="s">
        <v>204</v>
      </c>
      <c r="CO63" s="715"/>
      <c r="CP63" s="482"/>
      <c r="CQ63" s="287" t="str">
        <f>IF(CP63="",InpReq,"")</f>
        <v>Please enter required information</v>
      </c>
      <c r="CR63" s="714" t="s">
        <v>204</v>
      </c>
      <c r="CS63" s="715"/>
      <c r="CT63" s="482"/>
      <c r="CU63" s="287" t="str">
        <f>IF(CT63="",InpReq,"")</f>
        <v>Please enter required information</v>
      </c>
      <c r="CV63" s="714" t="s">
        <v>204</v>
      </c>
      <c r="CW63" s="715"/>
      <c r="CX63" s="482"/>
      <c r="CY63" s="287" t="str">
        <f>IF(CX63="",InpReq,"")</f>
        <v>Please enter required information</v>
      </c>
      <c r="CZ63" s="714" t="s">
        <v>204</v>
      </c>
      <c r="DA63" s="715"/>
      <c r="DB63" s="482"/>
      <c r="DC63" s="287" t="str">
        <f>IF(DB63="",InpReq,"")</f>
        <v>Please enter required information</v>
      </c>
      <c r="DD63" s="714" t="s">
        <v>204</v>
      </c>
      <c r="DE63" s="715"/>
      <c r="DF63" s="482"/>
      <c r="DG63" s="287" t="str">
        <f>IF(DF63="",InpReq,"")</f>
        <v>Please enter required information</v>
      </c>
      <c r="DH63" s="714" t="s">
        <v>204</v>
      </c>
      <c r="DI63" s="715"/>
      <c r="DJ63" s="482"/>
      <c r="DK63" s="287" t="str">
        <f>IF(DJ63="",InpReq,"")</f>
        <v>Please enter required information</v>
      </c>
      <c r="DL63" s="714" t="s">
        <v>204</v>
      </c>
      <c r="DM63" s="715"/>
      <c r="DN63" s="482"/>
      <c r="DO63" s="287" t="str">
        <f>IF(DN63="",InpReq,"")</f>
        <v>Please enter required information</v>
      </c>
      <c r="DP63" s="714" t="s">
        <v>204</v>
      </c>
      <c r="DQ63" s="715"/>
      <c r="DR63" s="482"/>
      <c r="DS63" s="287" t="str">
        <f>IF(DR63="",InpReq,"")</f>
        <v>Please enter required information</v>
      </c>
      <c r="DT63" s="714" t="s">
        <v>204</v>
      </c>
      <c r="DU63" s="715"/>
      <c r="DV63" s="482"/>
      <c r="DW63" s="287" t="str">
        <f>IF(DV63="",InpReq,"")</f>
        <v>Please enter required information</v>
      </c>
      <c r="DX63" s="714" t="s">
        <v>204</v>
      </c>
      <c r="DY63" s="715"/>
      <c r="DZ63" s="482"/>
      <c r="EA63" s="287" t="str">
        <f>IF(DZ63="",InpReq,"")</f>
        <v>Please enter required information</v>
      </c>
      <c r="EB63" s="714" t="s">
        <v>204</v>
      </c>
      <c r="EC63" s="715"/>
      <c r="ED63" s="482"/>
      <c r="EE63" s="287" t="str">
        <f>IF(ED63="",InpReq,"")</f>
        <v>Please enter required information</v>
      </c>
      <c r="EF63" s="714" t="s">
        <v>204</v>
      </c>
      <c r="EG63" s="715"/>
      <c r="EH63" s="482"/>
      <c r="EI63" s="287" t="str">
        <f>IF(EH63="",InpReq,"")</f>
        <v>Please enter required information</v>
      </c>
      <c r="EJ63" s="714" t="s">
        <v>204</v>
      </c>
      <c r="EK63" s="715"/>
      <c r="EL63" s="482"/>
      <c r="EM63" s="287" t="str">
        <f>IF(EL63="",InpReq,"")</f>
        <v>Please enter required information</v>
      </c>
      <c r="EN63" s="714" t="s">
        <v>204</v>
      </c>
      <c r="EO63" s="715"/>
      <c r="EP63" s="482"/>
      <c r="EQ63" s="287" t="str">
        <f>IF(EP63="",InpReq,"")</f>
        <v>Please enter required information</v>
      </c>
      <c r="ER63" s="714" t="s">
        <v>204</v>
      </c>
      <c r="ES63" s="715"/>
      <c r="ET63" s="482"/>
      <c r="EU63" s="287" t="str">
        <f>IF(ET63="",InpReq,"")</f>
        <v>Please enter required information</v>
      </c>
      <c r="EV63" s="714" t="s">
        <v>204</v>
      </c>
      <c r="EW63" s="715"/>
      <c r="EX63" s="482"/>
      <c r="EY63" s="287" t="str">
        <f>IF(EX63="",InpReq,"")</f>
        <v>Please enter required information</v>
      </c>
      <c r="EZ63" s="714" t="s">
        <v>204</v>
      </c>
      <c r="FA63" s="715"/>
      <c r="FB63" s="482"/>
      <c r="FC63" s="287" t="str">
        <f>IF(FB63="",InpReq,"")</f>
        <v>Please enter required information</v>
      </c>
      <c r="FD63" s="714" t="s">
        <v>204</v>
      </c>
      <c r="FE63" s="715"/>
      <c r="FF63" s="482"/>
      <c r="FG63" s="287" t="str">
        <f>IF(FF63="",InpReq,"")</f>
        <v>Please enter required information</v>
      </c>
      <c r="FH63" s="714" t="s">
        <v>204</v>
      </c>
      <c r="FI63" s="715"/>
      <c r="FJ63" s="482"/>
      <c r="FK63" s="287" t="str">
        <f>IF(FJ63="",InpReq,"")</f>
        <v>Please enter required information</v>
      </c>
      <c r="FL63" s="714" t="s">
        <v>204</v>
      </c>
      <c r="FM63" s="715"/>
      <c r="FN63" s="482"/>
      <c r="FO63" s="287" t="str">
        <f>IF(FN63="",InpReq,"")</f>
        <v>Please enter required information</v>
      </c>
      <c r="FP63" s="714" t="s">
        <v>204</v>
      </c>
      <c r="FQ63" s="715"/>
      <c r="FR63" s="482"/>
      <c r="FS63" s="287" t="str">
        <f>IF(FR63="",InpReq,"")</f>
        <v>Please enter required information</v>
      </c>
      <c r="FT63" s="714" t="s">
        <v>204</v>
      </c>
      <c r="FU63" s="715"/>
      <c r="FV63" s="482"/>
      <c r="FW63" s="287" t="str">
        <f>IF(FV63="",InpReq,"")</f>
        <v>Please enter required information</v>
      </c>
      <c r="FX63" s="714" t="s">
        <v>204</v>
      </c>
      <c r="FY63" s="715"/>
      <c r="FZ63" s="482"/>
      <c r="GA63" s="287" t="str">
        <f>IF(FZ63="",InpReq,"")</f>
        <v>Please enter required information</v>
      </c>
      <c r="GB63" s="714" t="s">
        <v>204</v>
      </c>
      <c r="GC63" s="715"/>
      <c r="GD63" s="482"/>
      <c r="GE63" s="287" t="str">
        <f>IF(GD63="",InpReq,"")</f>
        <v>Please enter required information</v>
      </c>
      <c r="GF63" s="714" t="s">
        <v>204</v>
      </c>
      <c r="GG63" s="715"/>
      <c r="GH63" s="482"/>
      <c r="GI63" s="287" t="str">
        <f>IF(GH63="",InpReq,"")</f>
        <v>Please enter required information</v>
      </c>
      <c r="GJ63" s="714" t="s">
        <v>204</v>
      </c>
      <c r="GK63" s="715"/>
      <c r="GL63" s="482"/>
      <c r="GM63" s="287" t="str">
        <f>IF(GL63="",InpReq,"")</f>
        <v>Please enter required information</v>
      </c>
      <c r="GN63" s="714" t="s">
        <v>204</v>
      </c>
      <c r="GO63" s="715"/>
      <c r="GP63" s="482"/>
      <c r="GQ63" s="287" t="str">
        <f>IF(GP63="",InpReq,"")</f>
        <v>Please enter required information</v>
      </c>
      <c r="GR63" s="714" t="s">
        <v>204</v>
      </c>
      <c r="GS63" s="715"/>
      <c r="GT63" s="482"/>
      <c r="GU63" s="287" t="str">
        <f>IF(GT63="",InpReq,"")</f>
        <v>Please enter required information</v>
      </c>
      <c r="GV63" s="714" t="s">
        <v>204</v>
      </c>
      <c r="GW63" s="715"/>
      <c r="GX63" s="482"/>
      <c r="GY63" s="287" t="str">
        <f>IF(GX63="",InpReq,"")</f>
        <v>Please enter required information</v>
      </c>
      <c r="GZ63" s="714" t="s">
        <v>204</v>
      </c>
      <c r="HA63" s="715"/>
      <c r="HB63" s="482"/>
      <c r="HC63" s="287" t="str">
        <f>IF(HB63="",InpReq,"")</f>
        <v>Please enter required information</v>
      </c>
      <c r="HD63" s="714" t="s">
        <v>204</v>
      </c>
      <c r="HE63" s="715"/>
      <c r="HF63" s="482"/>
      <c r="HG63" s="287" t="str">
        <f>IF(HF63="",InpReq,"")</f>
        <v>Please enter required information</v>
      </c>
      <c r="HH63" s="714" t="s">
        <v>204</v>
      </c>
      <c r="HI63" s="715"/>
      <c r="HJ63" s="482"/>
      <c r="HK63" s="287" t="str">
        <f>IF(HJ63="",InpReq,"")</f>
        <v>Please enter required information</v>
      </c>
      <c r="HL63" s="714" t="s">
        <v>204</v>
      </c>
      <c r="HM63" s="715"/>
      <c r="HN63" s="482"/>
      <c r="HO63" s="287" t="str">
        <f>IF(HN63="",InpReq,"")</f>
        <v>Please enter required information</v>
      </c>
      <c r="HP63" s="714" t="s">
        <v>204</v>
      </c>
      <c r="HQ63" s="715"/>
      <c r="HR63" s="482"/>
      <c r="HS63" s="287" t="str">
        <f>IF(HR63="",InpReq,"")</f>
        <v>Please enter required information</v>
      </c>
      <c r="HT63" s="714" t="s">
        <v>204</v>
      </c>
      <c r="HU63" s="715"/>
      <c r="HV63" s="482"/>
      <c r="HW63" s="287" t="str">
        <f>IF(HV63="",InpReq,"")</f>
        <v>Please enter required information</v>
      </c>
      <c r="HX63" s="714" t="s">
        <v>204</v>
      </c>
      <c r="HY63" s="715"/>
      <c r="HZ63" s="482"/>
      <c r="IA63" s="287" t="str">
        <f>IF(HZ63="",InpReq,"")</f>
        <v>Please enter required information</v>
      </c>
      <c r="IB63" s="714" t="s">
        <v>204</v>
      </c>
      <c r="IC63" s="715"/>
      <c r="ID63" s="482"/>
      <c r="IE63" s="287" t="str">
        <f>IF(ID63="",InpReq,"")</f>
        <v>Please enter required information</v>
      </c>
      <c r="IF63" s="714" t="s">
        <v>204</v>
      </c>
      <c r="IG63" s="715"/>
      <c r="IH63" s="482"/>
      <c r="II63" s="287" t="str">
        <f>IF(IH63="",InpReq,"")</f>
        <v>Please enter required information</v>
      </c>
      <c r="IJ63" s="714" t="s">
        <v>204</v>
      </c>
      <c r="IK63" s="715"/>
      <c r="IL63" s="482"/>
      <c r="IM63" s="287" t="str">
        <f>IF(IL63="",InpReq,"")</f>
        <v>Please enter required information</v>
      </c>
      <c r="IN63" s="714" t="s">
        <v>204</v>
      </c>
      <c r="IO63" s="715"/>
      <c r="IP63" s="482"/>
      <c r="IQ63" s="287" t="str">
        <f>IF(IP63="",InpReq,"")</f>
        <v>Please enter required information</v>
      </c>
      <c r="IR63" s="714" t="s">
        <v>204</v>
      </c>
      <c r="IS63" s="715"/>
      <c r="IT63" s="482"/>
      <c r="IU63" s="287" t="str">
        <f>IF(IT63="",InpReq,"")</f>
        <v>Please enter required information</v>
      </c>
      <c r="IV63" s="714" t="s">
        <v>204</v>
      </c>
      <c r="IW63" s="715"/>
      <c r="IX63" s="482"/>
      <c r="IY63" s="287" t="str">
        <f>IF(IX63="",InpReq,"")</f>
        <v>Please enter required information</v>
      </c>
    </row>
    <row r="64" spans="2:259" ht="30.25" hidden="1" customHeight="1" x14ac:dyDescent="0.35">
      <c r="B64" s="515"/>
      <c r="C64" s="515"/>
      <c r="D64" s="515"/>
      <c r="E64" s="515"/>
      <c r="F64" s="473"/>
      <c r="G64" s="448"/>
      <c r="H64" s="716" t="s">
        <v>259</v>
      </c>
      <c r="I64" s="717"/>
      <c r="J64" s="483"/>
      <c r="K64" s="288" t="str">
        <f>IF(J64="",InpReq,"")</f>
        <v>Please enter required information</v>
      </c>
      <c r="L64" s="716" t="s">
        <v>259</v>
      </c>
      <c r="M64" s="717"/>
      <c r="N64" s="483"/>
      <c r="O64" s="288" t="str">
        <f>IF(N64="",InpReq,"")</f>
        <v>Please enter required information</v>
      </c>
      <c r="P64" s="716" t="s">
        <v>259</v>
      </c>
      <c r="Q64" s="717"/>
      <c r="R64" s="483"/>
      <c r="S64" s="288" t="str">
        <f>IF(R64="",InpReq,"")</f>
        <v>Please enter required information</v>
      </c>
      <c r="T64" s="716" t="s">
        <v>259</v>
      </c>
      <c r="U64" s="717"/>
      <c r="V64" s="483"/>
      <c r="W64" s="288" t="str">
        <f>IF(V64="",InpReq,"")</f>
        <v>Please enter required information</v>
      </c>
      <c r="X64" s="716" t="s">
        <v>259</v>
      </c>
      <c r="Y64" s="717"/>
      <c r="Z64" s="483"/>
      <c r="AA64" s="288" t="str">
        <f>IF(Z64="",InpReq,"")</f>
        <v>Please enter required information</v>
      </c>
      <c r="AB64" s="716" t="s">
        <v>259</v>
      </c>
      <c r="AC64" s="717"/>
      <c r="AD64" s="483"/>
      <c r="AE64" s="288" t="str">
        <f>IF(AD64="",InpReq,"")</f>
        <v>Please enter required information</v>
      </c>
      <c r="AF64" s="716" t="s">
        <v>259</v>
      </c>
      <c r="AG64" s="717"/>
      <c r="AH64" s="483"/>
      <c r="AI64" s="288" t="str">
        <f>IF(AH64="",InpReq,"")</f>
        <v>Please enter required information</v>
      </c>
      <c r="AJ64" s="716" t="s">
        <v>259</v>
      </c>
      <c r="AK64" s="717"/>
      <c r="AL64" s="483"/>
      <c r="AM64" s="288" t="str">
        <f>IF(AL64="",InpReq,"")</f>
        <v>Please enter required information</v>
      </c>
      <c r="AN64" s="716" t="s">
        <v>259</v>
      </c>
      <c r="AO64" s="717"/>
      <c r="AP64" s="483"/>
      <c r="AQ64" s="288" t="str">
        <f>IF(AP64="",InpReq,"")</f>
        <v>Please enter required information</v>
      </c>
      <c r="AR64" s="716" t="s">
        <v>259</v>
      </c>
      <c r="AS64" s="717"/>
      <c r="AT64" s="483"/>
      <c r="AU64" s="288" t="str">
        <f>IF(AT64="",InpReq,"")</f>
        <v>Please enter required information</v>
      </c>
      <c r="AV64" s="716" t="s">
        <v>259</v>
      </c>
      <c r="AW64" s="717"/>
      <c r="AX64" s="483"/>
      <c r="AY64" s="288" t="str">
        <f>IF(AX64="",InpReq,"")</f>
        <v>Please enter required information</v>
      </c>
      <c r="AZ64" s="716" t="s">
        <v>259</v>
      </c>
      <c r="BA64" s="717"/>
      <c r="BB64" s="483"/>
      <c r="BC64" s="288" t="str">
        <f>IF(BB64="",InpReq,"")</f>
        <v>Please enter required information</v>
      </c>
      <c r="BD64" s="716" t="s">
        <v>259</v>
      </c>
      <c r="BE64" s="717"/>
      <c r="BF64" s="483"/>
      <c r="BG64" s="288" t="str">
        <f>IF(BF64="",InpReq,"")</f>
        <v>Please enter required information</v>
      </c>
      <c r="BH64" s="716" t="s">
        <v>259</v>
      </c>
      <c r="BI64" s="717"/>
      <c r="BJ64" s="483"/>
      <c r="BK64" s="288" t="str">
        <f>IF(BJ64="",InpReq,"")</f>
        <v>Please enter required information</v>
      </c>
      <c r="BL64" s="716" t="s">
        <v>259</v>
      </c>
      <c r="BM64" s="717"/>
      <c r="BN64" s="483"/>
      <c r="BO64" s="288" t="str">
        <f>IF(BN64="",InpReq,"")</f>
        <v>Please enter required information</v>
      </c>
      <c r="BP64" s="716" t="s">
        <v>259</v>
      </c>
      <c r="BQ64" s="717"/>
      <c r="BR64" s="483"/>
      <c r="BS64" s="288" t="str">
        <f>IF(BR64="",InpReq,"")</f>
        <v>Please enter required information</v>
      </c>
      <c r="BT64" s="716" t="s">
        <v>259</v>
      </c>
      <c r="BU64" s="717"/>
      <c r="BV64" s="483"/>
      <c r="BW64" s="288" t="str">
        <f>IF(BV64="",InpReq,"")</f>
        <v>Please enter required information</v>
      </c>
      <c r="BX64" s="716" t="s">
        <v>259</v>
      </c>
      <c r="BY64" s="717"/>
      <c r="BZ64" s="483"/>
      <c r="CA64" s="288" t="str">
        <f>IF(BZ64="",InpReq,"")</f>
        <v>Please enter required information</v>
      </c>
      <c r="CB64" s="716" t="s">
        <v>259</v>
      </c>
      <c r="CC64" s="717"/>
      <c r="CD64" s="483"/>
      <c r="CE64" s="288" t="str">
        <f>IF(CD64="",InpReq,"")</f>
        <v>Please enter required information</v>
      </c>
      <c r="CF64" s="716" t="s">
        <v>259</v>
      </c>
      <c r="CG64" s="717"/>
      <c r="CH64" s="483"/>
      <c r="CI64" s="288" t="str">
        <f>IF(CH64="",InpReq,"")</f>
        <v>Please enter required information</v>
      </c>
      <c r="CJ64" s="716" t="s">
        <v>259</v>
      </c>
      <c r="CK64" s="717"/>
      <c r="CL64" s="483"/>
      <c r="CM64" s="288" t="str">
        <f>IF(CL64="",InpReq,"")</f>
        <v>Please enter required information</v>
      </c>
      <c r="CN64" s="716" t="s">
        <v>259</v>
      </c>
      <c r="CO64" s="717"/>
      <c r="CP64" s="483"/>
      <c r="CQ64" s="288" t="str">
        <f>IF(CP64="",InpReq,"")</f>
        <v>Please enter required information</v>
      </c>
      <c r="CR64" s="716" t="s">
        <v>259</v>
      </c>
      <c r="CS64" s="717"/>
      <c r="CT64" s="483"/>
      <c r="CU64" s="288" t="str">
        <f>IF(CT64="",InpReq,"")</f>
        <v>Please enter required information</v>
      </c>
      <c r="CV64" s="716" t="s">
        <v>259</v>
      </c>
      <c r="CW64" s="717"/>
      <c r="CX64" s="483"/>
      <c r="CY64" s="288" t="str">
        <f>IF(CX64="",InpReq,"")</f>
        <v>Please enter required information</v>
      </c>
      <c r="CZ64" s="716" t="s">
        <v>259</v>
      </c>
      <c r="DA64" s="717"/>
      <c r="DB64" s="483"/>
      <c r="DC64" s="288" t="str">
        <f>IF(DB64="",InpReq,"")</f>
        <v>Please enter required information</v>
      </c>
      <c r="DD64" s="716" t="s">
        <v>259</v>
      </c>
      <c r="DE64" s="717"/>
      <c r="DF64" s="483"/>
      <c r="DG64" s="288" t="str">
        <f>IF(DF64="",InpReq,"")</f>
        <v>Please enter required information</v>
      </c>
      <c r="DH64" s="716" t="s">
        <v>259</v>
      </c>
      <c r="DI64" s="717"/>
      <c r="DJ64" s="483"/>
      <c r="DK64" s="288" t="str">
        <f>IF(DJ64="",InpReq,"")</f>
        <v>Please enter required information</v>
      </c>
      <c r="DL64" s="716" t="s">
        <v>259</v>
      </c>
      <c r="DM64" s="717"/>
      <c r="DN64" s="483"/>
      <c r="DO64" s="288" t="str">
        <f>IF(DN64="",InpReq,"")</f>
        <v>Please enter required information</v>
      </c>
      <c r="DP64" s="716" t="s">
        <v>259</v>
      </c>
      <c r="DQ64" s="717"/>
      <c r="DR64" s="483"/>
      <c r="DS64" s="288" t="str">
        <f>IF(DR64="",InpReq,"")</f>
        <v>Please enter required information</v>
      </c>
      <c r="DT64" s="716" t="s">
        <v>259</v>
      </c>
      <c r="DU64" s="717"/>
      <c r="DV64" s="483"/>
      <c r="DW64" s="288" t="str">
        <f>IF(DV64="",InpReq,"")</f>
        <v>Please enter required information</v>
      </c>
      <c r="DX64" s="716" t="s">
        <v>259</v>
      </c>
      <c r="DY64" s="717"/>
      <c r="DZ64" s="483"/>
      <c r="EA64" s="288" t="str">
        <f>IF(DZ64="",InpReq,"")</f>
        <v>Please enter required information</v>
      </c>
      <c r="EB64" s="716" t="s">
        <v>259</v>
      </c>
      <c r="EC64" s="717"/>
      <c r="ED64" s="483"/>
      <c r="EE64" s="288" t="str">
        <f>IF(ED64="",InpReq,"")</f>
        <v>Please enter required information</v>
      </c>
      <c r="EF64" s="716" t="s">
        <v>259</v>
      </c>
      <c r="EG64" s="717"/>
      <c r="EH64" s="483"/>
      <c r="EI64" s="288" t="str">
        <f>IF(EH64="",InpReq,"")</f>
        <v>Please enter required information</v>
      </c>
      <c r="EJ64" s="716" t="s">
        <v>259</v>
      </c>
      <c r="EK64" s="717"/>
      <c r="EL64" s="483"/>
      <c r="EM64" s="288" t="str">
        <f>IF(EL64="",InpReq,"")</f>
        <v>Please enter required information</v>
      </c>
      <c r="EN64" s="716" t="s">
        <v>259</v>
      </c>
      <c r="EO64" s="717"/>
      <c r="EP64" s="483"/>
      <c r="EQ64" s="288" t="str">
        <f>IF(EP64="",InpReq,"")</f>
        <v>Please enter required information</v>
      </c>
      <c r="ER64" s="716" t="s">
        <v>259</v>
      </c>
      <c r="ES64" s="717"/>
      <c r="ET64" s="483"/>
      <c r="EU64" s="288" t="str">
        <f>IF(ET64="",InpReq,"")</f>
        <v>Please enter required information</v>
      </c>
      <c r="EV64" s="716" t="s">
        <v>259</v>
      </c>
      <c r="EW64" s="717"/>
      <c r="EX64" s="483"/>
      <c r="EY64" s="288" t="str">
        <f>IF(EX64="",InpReq,"")</f>
        <v>Please enter required information</v>
      </c>
      <c r="EZ64" s="716" t="s">
        <v>259</v>
      </c>
      <c r="FA64" s="717"/>
      <c r="FB64" s="483"/>
      <c r="FC64" s="288" t="str">
        <f>IF(FB64="",InpReq,"")</f>
        <v>Please enter required information</v>
      </c>
      <c r="FD64" s="716" t="s">
        <v>259</v>
      </c>
      <c r="FE64" s="717"/>
      <c r="FF64" s="483"/>
      <c r="FG64" s="288" t="str">
        <f>IF(FF64="",InpReq,"")</f>
        <v>Please enter required information</v>
      </c>
      <c r="FH64" s="716" t="s">
        <v>259</v>
      </c>
      <c r="FI64" s="717"/>
      <c r="FJ64" s="483"/>
      <c r="FK64" s="288" t="str">
        <f>IF(FJ64="",InpReq,"")</f>
        <v>Please enter required information</v>
      </c>
      <c r="FL64" s="716" t="s">
        <v>259</v>
      </c>
      <c r="FM64" s="717"/>
      <c r="FN64" s="483"/>
      <c r="FO64" s="288" t="str">
        <f>IF(FN64="",InpReq,"")</f>
        <v>Please enter required information</v>
      </c>
      <c r="FP64" s="716" t="s">
        <v>259</v>
      </c>
      <c r="FQ64" s="717"/>
      <c r="FR64" s="483"/>
      <c r="FS64" s="288" t="str">
        <f>IF(FR64="",InpReq,"")</f>
        <v>Please enter required information</v>
      </c>
      <c r="FT64" s="716" t="s">
        <v>259</v>
      </c>
      <c r="FU64" s="717"/>
      <c r="FV64" s="483"/>
      <c r="FW64" s="288" t="str">
        <f>IF(FV64="",InpReq,"")</f>
        <v>Please enter required information</v>
      </c>
      <c r="FX64" s="716" t="s">
        <v>259</v>
      </c>
      <c r="FY64" s="717"/>
      <c r="FZ64" s="483"/>
      <c r="GA64" s="288" t="str">
        <f>IF(FZ64="",InpReq,"")</f>
        <v>Please enter required information</v>
      </c>
      <c r="GB64" s="716" t="s">
        <v>259</v>
      </c>
      <c r="GC64" s="717"/>
      <c r="GD64" s="483"/>
      <c r="GE64" s="288" t="str">
        <f>IF(GD64="",InpReq,"")</f>
        <v>Please enter required information</v>
      </c>
      <c r="GF64" s="716" t="s">
        <v>259</v>
      </c>
      <c r="GG64" s="717"/>
      <c r="GH64" s="483"/>
      <c r="GI64" s="288" t="str">
        <f>IF(GH64="",InpReq,"")</f>
        <v>Please enter required information</v>
      </c>
      <c r="GJ64" s="716" t="s">
        <v>259</v>
      </c>
      <c r="GK64" s="717"/>
      <c r="GL64" s="483"/>
      <c r="GM64" s="288" t="str">
        <f>IF(GL64="",InpReq,"")</f>
        <v>Please enter required information</v>
      </c>
      <c r="GN64" s="716" t="s">
        <v>259</v>
      </c>
      <c r="GO64" s="717"/>
      <c r="GP64" s="483"/>
      <c r="GQ64" s="288" t="str">
        <f>IF(GP64="",InpReq,"")</f>
        <v>Please enter required information</v>
      </c>
      <c r="GR64" s="716" t="s">
        <v>259</v>
      </c>
      <c r="GS64" s="717"/>
      <c r="GT64" s="483"/>
      <c r="GU64" s="288" t="str">
        <f>IF(GT64="",InpReq,"")</f>
        <v>Please enter required information</v>
      </c>
      <c r="GV64" s="716" t="s">
        <v>259</v>
      </c>
      <c r="GW64" s="717"/>
      <c r="GX64" s="483"/>
      <c r="GY64" s="288" t="str">
        <f>IF(GX64="",InpReq,"")</f>
        <v>Please enter required information</v>
      </c>
      <c r="GZ64" s="716" t="s">
        <v>259</v>
      </c>
      <c r="HA64" s="717"/>
      <c r="HB64" s="483"/>
      <c r="HC64" s="288" t="str">
        <f>IF(HB64="",InpReq,"")</f>
        <v>Please enter required information</v>
      </c>
      <c r="HD64" s="716" t="s">
        <v>259</v>
      </c>
      <c r="HE64" s="717"/>
      <c r="HF64" s="483"/>
      <c r="HG64" s="288" t="str">
        <f>IF(HF64="",InpReq,"")</f>
        <v>Please enter required information</v>
      </c>
      <c r="HH64" s="716" t="s">
        <v>259</v>
      </c>
      <c r="HI64" s="717"/>
      <c r="HJ64" s="483"/>
      <c r="HK64" s="288" t="str">
        <f>IF(HJ64="",InpReq,"")</f>
        <v>Please enter required information</v>
      </c>
      <c r="HL64" s="716" t="s">
        <v>259</v>
      </c>
      <c r="HM64" s="717"/>
      <c r="HN64" s="483"/>
      <c r="HO64" s="288" t="str">
        <f>IF(HN64="",InpReq,"")</f>
        <v>Please enter required information</v>
      </c>
      <c r="HP64" s="716" t="s">
        <v>259</v>
      </c>
      <c r="HQ64" s="717"/>
      <c r="HR64" s="483"/>
      <c r="HS64" s="288" t="str">
        <f>IF(HR64="",InpReq,"")</f>
        <v>Please enter required information</v>
      </c>
      <c r="HT64" s="716" t="s">
        <v>259</v>
      </c>
      <c r="HU64" s="717"/>
      <c r="HV64" s="483"/>
      <c r="HW64" s="288" t="str">
        <f>IF(HV64="",InpReq,"")</f>
        <v>Please enter required information</v>
      </c>
      <c r="HX64" s="716" t="s">
        <v>259</v>
      </c>
      <c r="HY64" s="717"/>
      <c r="HZ64" s="483"/>
      <c r="IA64" s="288" t="str">
        <f>IF(HZ64="",InpReq,"")</f>
        <v>Please enter required information</v>
      </c>
      <c r="IB64" s="716" t="s">
        <v>259</v>
      </c>
      <c r="IC64" s="717"/>
      <c r="ID64" s="483"/>
      <c r="IE64" s="288" t="str">
        <f>IF(ID64="",InpReq,"")</f>
        <v>Please enter required information</v>
      </c>
      <c r="IF64" s="716" t="s">
        <v>259</v>
      </c>
      <c r="IG64" s="717"/>
      <c r="IH64" s="483"/>
      <c r="II64" s="288" t="str">
        <f>IF(IH64="",InpReq,"")</f>
        <v>Please enter required information</v>
      </c>
      <c r="IJ64" s="716" t="s">
        <v>259</v>
      </c>
      <c r="IK64" s="717"/>
      <c r="IL64" s="483"/>
      <c r="IM64" s="288" t="str">
        <f>IF(IL64="",InpReq,"")</f>
        <v>Please enter required information</v>
      </c>
      <c r="IN64" s="716" t="s">
        <v>259</v>
      </c>
      <c r="IO64" s="717"/>
      <c r="IP64" s="483"/>
      <c r="IQ64" s="288" t="str">
        <f>IF(IP64="",InpReq,"")</f>
        <v>Please enter required information</v>
      </c>
      <c r="IR64" s="716" t="s">
        <v>259</v>
      </c>
      <c r="IS64" s="717"/>
      <c r="IT64" s="483"/>
      <c r="IU64" s="288" t="str">
        <f>IF(IT64="",InpReq,"")</f>
        <v>Please enter required information</v>
      </c>
      <c r="IV64" s="716" t="s">
        <v>259</v>
      </c>
      <c r="IW64" s="717"/>
      <c r="IX64" s="483"/>
      <c r="IY64" s="288" t="str">
        <f>IF(IX64="",InpReq,"")</f>
        <v>Please enter required information</v>
      </c>
    </row>
    <row r="65" spans="2:259" ht="30.25" hidden="1" customHeight="1" x14ac:dyDescent="0.45">
      <c r="B65" s="515"/>
      <c r="C65" s="515"/>
      <c r="D65" s="515"/>
      <c r="E65" s="515"/>
      <c r="F65" s="473"/>
      <c r="G65" s="448"/>
      <c r="H65" s="820" t="s">
        <v>261</v>
      </c>
      <c r="I65" s="821"/>
      <c r="J65" s="821"/>
      <c r="K65" s="822"/>
      <c r="L65" s="820" t="s">
        <v>261</v>
      </c>
      <c r="M65" s="821"/>
      <c r="N65" s="821"/>
      <c r="O65" s="822"/>
      <c r="P65" s="820" t="s">
        <v>261</v>
      </c>
      <c r="Q65" s="821"/>
      <c r="R65" s="821"/>
      <c r="S65" s="822"/>
      <c r="T65" s="820" t="s">
        <v>261</v>
      </c>
      <c r="U65" s="821"/>
      <c r="V65" s="821"/>
      <c r="W65" s="822"/>
      <c r="X65" s="820" t="s">
        <v>261</v>
      </c>
      <c r="Y65" s="821"/>
      <c r="Z65" s="821"/>
      <c r="AA65" s="822"/>
      <c r="AB65" s="820" t="s">
        <v>261</v>
      </c>
      <c r="AC65" s="821"/>
      <c r="AD65" s="821"/>
      <c r="AE65" s="822"/>
      <c r="AF65" s="820" t="s">
        <v>261</v>
      </c>
      <c r="AG65" s="821"/>
      <c r="AH65" s="821"/>
      <c r="AI65" s="822"/>
      <c r="AJ65" s="820" t="s">
        <v>261</v>
      </c>
      <c r="AK65" s="821"/>
      <c r="AL65" s="821"/>
      <c r="AM65" s="822"/>
      <c r="AN65" s="820" t="s">
        <v>261</v>
      </c>
      <c r="AO65" s="821"/>
      <c r="AP65" s="821"/>
      <c r="AQ65" s="822"/>
      <c r="AR65" s="820" t="s">
        <v>261</v>
      </c>
      <c r="AS65" s="821"/>
      <c r="AT65" s="821"/>
      <c r="AU65" s="822"/>
      <c r="AV65" s="820" t="s">
        <v>261</v>
      </c>
      <c r="AW65" s="821"/>
      <c r="AX65" s="821"/>
      <c r="AY65" s="822"/>
      <c r="AZ65" s="820" t="s">
        <v>261</v>
      </c>
      <c r="BA65" s="821"/>
      <c r="BB65" s="821"/>
      <c r="BC65" s="822"/>
      <c r="BD65" s="820" t="s">
        <v>261</v>
      </c>
      <c r="BE65" s="821"/>
      <c r="BF65" s="821"/>
      <c r="BG65" s="822"/>
      <c r="BH65" s="820" t="s">
        <v>261</v>
      </c>
      <c r="BI65" s="821"/>
      <c r="BJ65" s="821"/>
      <c r="BK65" s="822"/>
      <c r="BL65" s="820" t="s">
        <v>261</v>
      </c>
      <c r="BM65" s="821"/>
      <c r="BN65" s="821"/>
      <c r="BO65" s="822"/>
      <c r="BP65" s="820" t="s">
        <v>261</v>
      </c>
      <c r="BQ65" s="821"/>
      <c r="BR65" s="821"/>
      <c r="BS65" s="822"/>
      <c r="BT65" s="820" t="s">
        <v>261</v>
      </c>
      <c r="BU65" s="821"/>
      <c r="BV65" s="821"/>
      <c r="BW65" s="822"/>
      <c r="BX65" s="820" t="s">
        <v>261</v>
      </c>
      <c r="BY65" s="821"/>
      <c r="BZ65" s="821"/>
      <c r="CA65" s="822"/>
      <c r="CB65" s="820" t="s">
        <v>261</v>
      </c>
      <c r="CC65" s="821"/>
      <c r="CD65" s="821"/>
      <c r="CE65" s="822"/>
      <c r="CF65" s="820" t="s">
        <v>261</v>
      </c>
      <c r="CG65" s="821"/>
      <c r="CH65" s="821"/>
      <c r="CI65" s="822"/>
      <c r="CJ65" s="820" t="s">
        <v>261</v>
      </c>
      <c r="CK65" s="821"/>
      <c r="CL65" s="821"/>
      <c r="CM65" s="822"/>
      <c r="CN65" s="820" t="s">
        <v>261</v>
      </c>
      <c r="CO65" s="821"/>
      <c r="CP65" s="821"/>
      <c r="CQ65" s="822"/>
      <c r="CR65" s="820" t="s">
        <v>261</v>
      </c>
      <c r="CS65" s="821"/>
      <c r="CT65" s="821"/>
      <c r="CU65" s="822"/>
      <c r="CV65" s="820" t="s">
        <v>261</v>
      </c>
      <c r="CW65" s="821"/>
      <c r="CX65" s="821"/>
      <c r="CY65" s="822"/>
      <c r="CZ65" s="820" t="s">
        <v>261</v>
      </c>
      <c r="DA65" s="821"/>
      <c r="DB65" s="821"/>
      <c r="DC65" s="822"/>
      <c r="DD65" s="820" t="s">
        <v>261</v>
      </c>
      <c r="DE65" s="821"/>
      <c r="DF65" s="821"/>
      <c r="DG65" s="822"/>
      <c r="DH65" s="820" t="s">
        <v>261</v>
      </c>
      <c r="DI65" s="821"/>
      <c r="DJ65" s="821"/>
      <c r="DK65" s="822"/>
      <c r="DL65" s="820" t="s">
        <v>261</v>
      </c>
      <c r="DM65" s="821"/>
      <c r="DN65" s="821"/>
      <c r="DO65" s="822"/>
      <c r="DP65" s="820" t="s">
        <v>261</v>
      </c>
      <c r="DQ65" s="821"/>
      <c r="DR65" s="821"/>
      <c r="DS65" s="822"/>
      <c r="DT65" s="820" t="s">
        <v>261</v>
      </c>
      <c r="DU65" s="821"/>
      <c r="DV65" s="821"/>
      <c r="DW65" s="822"/>
      <c r="DX65" s="820" t="s">
        <v>261</v>
      </c>
      <c r="DY65" s="821"/>
      <c r="DZ65" s="821"/>
      <c r="EA65" s="822"/>
      <c r="EB65" s="820" t="s">
        <v>261</v>
      </c>
      <c r="EC65" s="821"/>
      <c r="ED65" s="821"/>
      <c r="EE65" s="822"/>
      <c r="EF65" s="820" t="s">
        <v>261</v>
      </c>
      <c r="EG65" s="821"/>
      <c r="EH65" s="821"/>
      <c r="EI65" s="822"/>
      <c r="EJ65" s="820" t="s">
        <v>261</v>
      </c>
      <c r="EK65" s="821"/>
      <c r="EL65" s="821"/>
      <c r="EM65" s="822"/>
      <c r="EN65" s="820" t="s">
        <v>261</v>
      </c>
      <c r="EO65" s="821"/>
      <c r="EP65" s="821"/>
      <c r="EQ65" s="822"/>
      <c r="ER65" s="820" t="s">
        <v>261</v>
      </c>
      <c r="ES65" s="821"/>
      <c r="ET65" s="821"/>
      <c r="EU65" s="822"/>
      <c r="EV65" s="820" t="s">
        <v>261</v>
      </c>
      <c r="EW65" s="821"/>
      <c r="EX65" s="821"/>
      <c r="EY65" s="822"/>
      <c r="EZ65" s="820" t="s">
        <v>261</v>
      </c>
      <c r="FA65" s="821"/>
      <c r="FB65" s="821"/>
      <c r="FC65" s="822"/>
      <c r="FD65" s="820" t="s">
        <v>261</v>
      </c>
      <c r="FE65" s="821"/>
      <c r="FF65" s="821"/>
      <c r="FG65" s="822"/>
      <c r="FH65" s="820" t="s">
        <v>261</v>
      </c>
      <c r="FI65" s="821"/>
      <c r="FJ65" s="821"/>
      <c r="FK65" s="822"/>
      <c r="FL65" s="820" t="s">
        <v>261</v>
      </c>
      <c r="FM65" s="821"/>
      <c r="FN65" s="821"/>
      <c r="FO65" s="822"/>
      <c r="FP65" s="820" t="s">
        <v>261</v>
      </c>
      <c r="FQ65" s="821"/>
      <c r="FR65" s="821"/>
      <c r="FS65" s="822"/>
      <c r="FT65" s="820" t="s">
        <v>261</v>
      </c>
      <c r="FU65" s="821"/>
      <c r="FV65" s="821"/>
      <c r="FW65" s="822"/>
      <c r="FX65" s="820" t="s">
        <v>261</v>
      </c>
      <c r="FY65" s="821"/>
      <c r="FZ65" s="821"/>
      <c r="GA65" s="822"/>
      <c r="GB65" s="820" t="s">
        <v>261</v>
      </c>
      <c r="GC65" s="821"/>
      <c r="GD65" s="821"/>
      <c r="GE65" s="822"/>
      <c r="GF65" s="820" t="s">
        <v>261</v>
      </c>
      <c r="GG65" s="821"/>
      <c r="GH65" s="821"/>
      <c r="GI65" s="822"/>
      <c r="GJ65" s="820" t="s">
        <v>261</v>
      </c>
      <c r="GK65" s="821"/>
      <c r="GL65" s="821"/>
      <c r="GM65" s="822"/>
      <c r="GN65" s="820" t="s">
        <v>261</v>
      </c>
      <c r="GO65" s="821"/>
      <c r="GP65" s="821"/>
      <c r="GQ65" s="822"/>
      <c r="GR65" s="820" t="s">
        <v>261</v>
      </c>
      <c r="GS65" s="821"/>
      <c r="GT65" s="821"/>
      <c r="GU65" s="822"/>
      <c r="GV65" s="820" t="s">
        <v>261</v>
      </c>
      <c r="GW65" s="821"/>
      <c r="GX65" s="821"/>
      <c r="GY65" s="822"/>
      <c r="GZ65" s="820" t="s">
        <v>261</v>
      </c>
      <c r="HA65" s="821"/>
      <c r="HB65" s="821"/>
      <c r="HC65" s="822"/>
      <c r="HD65" s="820" t="s">
        <v>261</v>
      </c>
      <c r="HE65" s="821"/>
      <c r="HF65" s="821"/>
      <c r="HG65" s="822"/>
      <c r="HH65" s="820" t="s">
        <v>261</v>
      </c>
      <c r="HI65" s="821"/>
      <c r="HJ65" s="821"/>
      <c r="HK65" s="822"/>
      <c r="HL65" s="820" t="s">
        <v>261</v>
      </c>
      <c r="HM65" s="821"/>
      <c r="HN65" s="821"/>
      <c r="HO65" s="822"/>
      <c r="HP65" s="820" t="s">
        <v>261</v>
      </c>
      <c r="HQ65" s="821"/>
      <c r="HR65" s="821"/>
      <c r="HS65" s="822"/>
      <c r="HT65" s="820" t="s">
        <v>261</v>
      </c>
      <c r="HU65" s="821"/>
      <c r="HV65" s="821"/>
      <c r="HW65" s="822"/>
      <c r="HX65" s="820" t="s">
        <v>261</v>
      </c>
      <c r="HY65" s="821"/>
      <c r="HZ65" s="821"/>
      <c r="IA65" s="822"/>
      <c r="IB65" s="820" t="s">
        <v>261</v>
      </c>
      <c r="IC65" s="821"/>
      <c r="ID65" s="821"/>
      <c r="IE65" s="822"/>
      <c r="IF65" s="820" t="s">
        <v>261</v>
      </c>
      <c r="IG65" s="821"/>
      <c r="IH65" s="821"/>
      <c r="II65" s="822"/>
      <c r="IJ65" s="820" t="s">
        <v>261</v>
      </c>
      <c r="IK65" s="821"/>
      <c r="IL65" s="821"/>
      <c r="IM65" s="822"/>
      <c r="IN65" s="820" t="s">
        <v>261</v>
      </c>
      <c r="IO65" s="821"/>
      <c r="IP65" s="821"/>
      <c r="IQ65" s="822"/>
      <c r="IR65" s="820" t="s">
        <v>261</v>
      </c>
      <c r="IS65" s="821"/>
      <c r="IT65" s="821"/>
      <c r="IU65" s="822"/>
      <c r="IV65" s="820" t="s">
        <v>261</v>
      </c>
      <c r="IW65" s="821"/>
      <c r="IX65" s="821"/>
      <c r="IY65" s="822"/>
    </row>
    <row r="66" spans="2:259" ht="30.25" hidden="1" customHeight="1" x14ac:dyDescent="0.35">
      <c r="B66" s="515"/>
      <c r="C66" s="515"/>
      <c r="D66" s="515"/>
      <c r="E66" s="515"/>
      <c r="F66" s="473"/>
      <c r="G66" s="448"/>
      <c r="H66" s="716">
        <f>par!I139</f>
        <v>0</v>
      </c>
      <c r="I66" s="819"/>
      <c r="J66" s="202"/>
      <c r="K66" s="290" t="str">
        <f>IF(J66="",InpReq,J66)</f>
        <v>Please enter required information</v>
      </c>
      <c r="L66" s="716">
        <f>par!M139</f>
        <v>0</v>
      </c>
      <c r="M66" s="819"/>
      <c r="N66" s="202"/>
      <c r="O66" s="290" t="str">
        <f>IF(N66="",InpReq,N66)</f>
        <v>Please enter required information</v>
      </c>
      <c r="P66" s="716">
        <f>par!Q139</f>
        <v>0</v>
      </c>
      <c r="Q66" s="819"/>
      <c r="R66" s="202"/>
      <c r="S66" s="290" t="str">
        <f>IF(R66="",InpReq,R66)</f>
        <v>Please enter required information</v>
      </c>
      <c r="T66" s="716">
        <f>par!U139</f>
        <v>0</v>
      </c>
      <c r="U66" s="819"/>
      <c r="V66" s="202"/>
      <c r="W66" s="290" t="str">
        <f>IF(V66="",InpReq,V66)</f>
        <v>Please enter required information</v>
      </c>
      <c r="X66" s="716">
        <f>par!Y139</f>
        <v>0</v>
      </c>
      <c r="Y66" s="819"/>
      <c r="Z66" s="202"/>
      <c r="AA66" s="290" t="str">
        <f>IF(Z66="",InpReq,Z66)</f>
        <v>Please enter required information</v>
      </c>
      <c r="AB66" s="716">
        <f>par!AC139</f>
        <v>0</v>
      </c>
      <c r="AC66" s="819"/>
      <c r="AD66" s="202"/>
      <c r="AE66" s="290" t="str">
        <f>IF(AD66="",InpReq,AD66)</f>
        <v>Please enter required information</v>
      </c>
      <c r="AF66" s="716">
        <f>par!AG139</f>
        <v>0</v>
      </c>
      <c r="AG66" s="819"/>
      <c r="AH66" s="202"/>
      <c r="AI66" s="290" t="str">
        <f>IF(AH66="",InpReq,AH66)</f>
        <v>Please enter required information</v>
      </c>
      <c r="AJ66" s="716">
        <f>par!AK139</f>
        <v>0</v>
      </c>
      <c r="AK66" s="819"/>
      <c r="AL66" s="202"/>
      <c r="AM66" s="290" t="str">
        <f>IF(AL66="",InpReq,AL66)</f>
        <v>Please enter required information</v>
      </c>
      <c r="AN66" s="716">
        <f>par!AO139</f>
        <v>0</v>
      </c>
      <c r="AO66" s="819"/>
      <c r="AP66" s="202"/>
      <c r="AQ66" s="290" t="str">
        <f>IF(AP66="",InpReq,AP66)</f>
        <v>Please enter required information</v>
      </c>
      <c r="AR66" s="716">
        <f>par!AS139</f>
        <v>0</v>
      </c>
      <c r="AS66" s="819"/>
      <c r="AT66" s="202"/>
      <c r="AU66" s="290" t="str">
        <f>IF(AT66="",InpReq,AT66)</f>
        <v>Please enter required information</v>
      </c>
      <c r="AV66" s="716">
        <f>par!AW139</f>
        <v>0</v>
      </c>
      <c r="AW66" s="819"/>
      <c r="AX66" s="202"/>
      <c r="AY66" s="290" t="str">
        <f>IF(AX66="",InpReq,AX66)</f>
        <v>Please enter required information</v>
      </c>
      <c r="AZ66" s="716">
        <f>par!BA139</f>
        <v>0</v>
      </c>
      <c r="BA66" s="819"/>
      <c r="BB66" s="202"/>
      <c r="BC66" s="290" t="str">
        <f>IF(BB66="",InpReq,BB66)</f>
        <v>Please enter required information</v>
      </c>
      <c r="BD66" s="716">
        <f>par!BE139</f>
        <v>0</v>
      </c>
      <c r="BE66" s="819"/>
      <c r="BF66" s="202"/>
      <c r="BG66" s="290" t="str">
        <f>IF(BF66="",InpReq,BF66)</f>
        <v>Please enter required information</v>
      </c>
      <c r="BH66" s="716">
        <f>par!BI139</f>
        <v>0</v>
      </c>
      <c r="BI66" s="819"/>
      <c r="BJ66" s="202"/>
      <c r="BK66" s="290" t="str">
        <f>IF(BJ66="",InpReq,BJ66)</f>
        <v>Please enter required information</v>
      </c>
      <c r="BL66" s="716">
        <f>par!BM139</f>
        <v>0</v>
      </c>
      <c r="BM66" s="819"/>
      <c r="BN66" s="202"/>
      <c r="BO66" s="290" t="str">
        <f>IF(BN66="",InpReq,BN66)</f>
        <v>Please enter required information</v>
      </c>
      <c r="BP66" s="716">
        <f>par!BQ139</f>
        <v>0</v>
      </c>
      <c r="BQ66" s="819"/>
      <c r="BR66" s="202"/>
      <c r="BS66" s="290" t="str">
        <f>IF(BR66="",InpReq,BR66)</f>
        <v>Please enter required information</v>
      </c>
      <c r="BT66" s="716">
        <f>par!BU139</f>
        <v>0</v>
      </c>
      <c r="BU66" s="819"/>
      <c r="BV66" s="202"/>
      <c r="BW66" s="290" t="str">
        <f>IF(BV66="",InpReq,BV66)</f>
        <v>Please enter required information</v>
      </c>
      <c r="BX66" s="716">
        <f>par!BY139</f>
        <v>0</v>
      </c>
      <c r="BY66" s="819"/>
      <c r="BZ66" s="202"/>
      <c r="CA66" s="290" t="str">
        <f>IF(BZ66="",InpReq,BZ66)</f>
        <v>Please enter required information</v>
      </c>
      <c r="CB66" s="716">
        <f>par!CC139</f>
        <v>0</v>
      </c>
      <c r="CC66" s="819"/>
      <c r="CD66" s="202"/>
      <c r="CE66" s="290" t="str">
        <f>IF(CD66="",InpReq,CD66)</f>
        <v>Please enter required information</v>
      </c>
      <c r="CF66" s="716">
        <f>par!CG139</f>
        <v>0</v>
      </c>
      <c r="CG66" s="819"/>
      <c r="CH66" s="202"/>
      <c r="CI66" s="290" t="str">
        <f>IF(CH66="",InpReq,CH66)</f>
        <v>Please enter required information</v>
      </c>
      <c r="CJ66" s="716">
        <f>par!CK139</f>
        <v>0</v>
      </c>
      <c r="CK66" s="819"/>
      <c r="CL66" s="202"/>
      <c r="CM66" s="290" t="str">
        <f>IF(CL66="",InpReq,CL66)</f>
        <v>Please enter required information</v>
      </c>
      <c r="CN66" s="716">
        <f>par!CO139</f>
        <v>0</v>
      </c>
      <c r="CO66" s="819"/>
      <c r="CP66" s="202"/>
      <c r="CQ66" s="290" t="str">
        <f>IF(CP66="",InpReq,CP66)</f>
        <v>Please enter required information</v>
      </c>
      <c r="CR66" s="716">
        <f>par!CS139</f>
        <v>0</v>
      </c>
      <c r="CS66" s="819"/>
      <c r="CT66" s="202"/>
      <c r="CU66" s="290" t="str">
        <f>IF(CT66="",InpReq,CT66)</f>
        <v>Please enter required information</v>
      </c>
      <c r="CV66" s="716">
        <f>par!CW139</f>
        <v>0</v>
      </c>
      <c r="CW66" s="819"/>
      <c r="CX66" s="202"/>
      <c r="CY66" s="290" t="str">
        <f>IF(CX66="",InpReq,CX66)</f>
        <v>Please enter required information</v>
      </c>
      <c r="CZ66" s="716">
        <f>par!DA139</f>
        <v>0</v>
      </c>
      <c r="DA66" s="819"/>
      <c r="DB66" s="202"/>
      <c r="DC66" s="290" t="str">
        <f>IF(DB66="",InpReq,DB66)</f>
        <v>Please enter required information</v>
      </c>
      <c r="DD66" s="716">
        <f>par!DE139</f>
        <v>0</v>
      </c>
      <c r="DE66" s="819"/>
      <c r="DF66" s="202"/>
      <c r="DG66" s="290" t="str">
        <f>IF(DF66="",InpReq,DF66)</f>
        <v>Please enter required information</v>
      </c>
      <c r="DH66" s="716">
        <f>par!DI139</f>
        <v>0</v>
      </c>
      <c r="DI66" s="819"/>
      <c r="DJ66" s="202"/>
      <c r="DK66" s="290" t="str">
        <f>IF(DJ66="",InpReq,DJ66)</f>
        <v>Please enter required information</v>
      </c>
      <c r="DL66" s="716">
        <f>par!DM139</f>
        <v>0</v>
      </c>
      <c r="DM66" s="819"/>
      <c r="DN66" s="202"/>
      <c r="DO66" s="290" t="str">
        <f>IF(DN66="",InpReq,DN66)</f>
        <v>Please enter required information</v>
      </c>
      <c r="DP66" s="716">
        <f>par!DQ139</f>
        <v>0</v>
      </c>
      <c r="DQ66" s="819"/>
      <c r="DR66" s="202"/>
      <c r="DS66" s="290" t="str">
        <f>IF(DR66="",InpReq,DR66)</f>
        <v>Please enter required information</v>
      </c>
      <c r="DT66" s="716">
        <f>par!DU139</f>
        <v>0</v>
      </c>
      <c r="DU66" s="819"/>
      <c r="DV66" s="202"/>
      <c r="DW66" s="290" t="str">
        <f>IF(DV66="",InpReq,DV66)</f>
        <v>Please enter required information</v>
      </c>
      <c r="DX66" s="716">
        <f>par!DY139</f>
        <v>0</v>
      </c>
      <c r="DY66" s="819"/>
      <c r="DZ66" s="202"/>
      <c r="EA66" s="290" t="str">
        <f>IF(DZ66="",InpReq,DZ66)</f>
        <v>Please enter required information</v>
      </c>
      <c r="EB66" s="716">
        <f>par!EC139</f>
        <v>0</v>
      </c>
      <c r="EC66" s="819"/>
      <c r="ED66" s="202"/>
      <c r="EE66" s="290" t="str">
        <f>IF(ED66="",InpReq,ED66)</f>
        <v>Please enter required information</v>
      </c>
      <c r="EF66" s="716">
        <f>par!EG139</f>
        <v>0</v>
      </c>
      <c r="EG66" s="819"/>
      <c r="EH66" s="202"/>
      <c r="EI66" s="290" t="str">
        <f>IF(EH66="",InpReq,EH66)</f>
        <v>Please enter required information</v>
      </c>
      <c r="EJ66" s="716">
        <f>par!EK139</f>
        <v>0</v>
      </c>
      <c r="EK66" s="819"/>
      <c r="EL66" s="202"/>
      <c r="EM66" s="290" t="str">
        <f>IF(EL66="",InpReq,EL66)</f>
        <v>Please enter required information</v>
      </c>
      <c r="EN66" s="716">
        <f>par!EO139</f>
        <v>0</v>
      </c>
      <c r="EO66" s="819"/>
      <c r="EP66" s="202"/>
      <c r="EQ66" s="290" t="str">
        <f>IF(EP66="",InpReq,EP66)</f>
        <v>Please enter required information</v>
      </c>
      <c r="ER66" s="716">
        <f>par!ES139</f>
        <v>0</v>
      </c>
      <c r="ES66" s="819"/>
      <c r="ET66" s="202"/>
      <c r="EU66" s="290" t="str">
        <f>IF(ET66="",InpReq,ET66)</f>
        <v>Please enter required information</v>
      </c>
      <c r="EV66" s="716">
        <f>par!EW139</f>
        <v>0</v>
      </c>
      <c r="EW66" s="819"/>
      <c r="EX66" s="202"/>
      <c r="EY66" s="290" t="str">
        <f>IF(EX66="",InpReq,EX66)</f>
        <v>Please enter required information</v>
      </c>
      <c r="EZ66" s="716">
        <f>par!FA139</f>
        <v>0</v>
      </c>
      <c r="FA66" s="819"/>
      <c r="FB66" s="202"/>
      <c r="FC66" s="290" t="str">
        <f>IF(FB66="",InpReq,FB66)</f>
        <v>Please enter required information</v>
      </c>
      <c r="FD66" s="716">
        <f>par!FE139</f>
        <v>0</v>
      </c>
      <c r="FE66" s="819"/>
      <c r="FF66" s="202"/>
      <c r="FG66" s="290" t="str">
        <f>IF(FF66="",InpReq,FF66)</f>
        <v>Please enter required information</v>
      </c>
      <c r="FH66" s="716">
        <f>par!FI139</f>
        <v>0</v>
      </c>
      <c r="FI66" s="819"/>
      <c r="FJ66" s="202"/>
      <c r="FK66" s="290" t="str">
        <f>IF(FJ66="",InpReq,FJ66)</f>
        <v>Please enter required information</v>
      </c>
      <c r="FL66" s="716">
        <f>par!FM139</f>
        <v>0</v>
      </c>
      <c r="FM66" s="819"/>
      <c r="FN66" s="202"/>
      <c r="FO66" s="290" t="str">
        <f>IF(FN66="",InpReq,FN66)</f>
        <v>Please enter required information</v>
      </c>
      <c r="FP66" s="716">
        <f>par!FQ139</f>
        <v>0</v>
      </c>
      <c r="FQ66" s="819"/>
      <c r="FR66" s="202"/>
      <c r="FS66" s="290" t="str">
        <f>IF(FR66="",InpReq,FR66)</f>
        <v>Please enter required information</v>
      </c>
      <c r="FT66" s="716">
        <f>par!FU139</f>
        <v>0</v>
      </c>
      <c r="FU66" s="819"/>
      <c r="FV66" s="202"/>
      <c r="FW66" s="290" t="str">
        <f>IF(FV66="",InpReq,FV66)</f>
        <v>Please enter required information</v>
      </c>
      <c r="FX66" s="716">
        <f>par!FY139</f>
        <v>0</v>
      </c>
      <c r="FY66" s="819"/>
      <c r="FZ66" s="202"/>
      <c r="GA66" s="290" t="str">
        <f>IF(FZ66="",InpReq,FZ66)</f>
        <v>Please enter required information</v>
      </c>
      <c r="GB66" s="716">
        <f>par!GC139</f>
        <v>0</v>
      </c>
      <c r="GC66" s="819"/>
      <c r="GD66" s="202"/>
      <c r="GE66" s="290" t="str">
        <f>IF(GD66="",InpReq,GD66)</f>
        <v>Please enter required information</v>
      </c>
      <c r="GF66" s="716">
        <f>par!GG139</f>
        <v>0</v>
      </c>
      <c r="GG66" s="819"/>
      <c r="GH66" s="202"/>
      <c r="GI66" s="290" t="str">
        <f>IF(GH66="",InpReq,GH66)</f>
        <v>Please enter required information</v>
      </c>
      <c r="GJ66" s="716">
        <f>par!GK139</f>
        <v>0</v>
      </c>
      <c r="GK66" s="819"/>
      <c r="GL66" s="202"/>
      <c r="GM66" s="290" t="str">
        <f>IF(GL66="",InpReq,GL66)</f>
        <v>Please enter required information</v>
      </c>
      <c r="GN66" s="716">
        <f>par!GO139</f>
        <v>0</v>
      </c>
      <c r="GO66" s="819"/>
      <c r="GP66" s="202"/>
      <c r="GQ66" s="290" t="str">
        <f>IF(GP66="",InpReq,GP66)</f>
        <v>Please enter required information</v>
      </c>
      <c r="GR66" s="716">
        <f>par!GS139</f>
        <v>0</v>
      </c>
      <c r="GS66" s="819"/>
      <c r="GT66" s="202"/>
      <c r="GU66" s="290" t="str">
        <f>IF(GT66="",InpReq,GT66)</f>
        <v>Please enter required information</v>
      </c>
      <c r="GV66" s="716">
        <f>par!GW139</f>
        <v>0</v>
      </c>
      <c r="GW66" s="819"/>
      <c r="GX66" s="202"/>
      <c r="GY66" s="290" t="str">
        <f>IF(GX66="",InpReq,GX66)</f>
        <v>Please enter required information</v>
      </c>
      <c r="GZ66" s="716">
        <f>par!HA139</f>
        <v>0</v>
      </c>
      <c r="HA66" s="819"/>
      <c r="HB66" s="202"/>
      <c r="HC66" s="290" t="str">
        <f>IF(HB66="",InpReq,HB66)</f>
        <v>Please enter required information</v>
      </c>
      <c r="HD66" s="716">
        <f>par!HE139</f>
        <v>0</v>
      </c>
      <c r="HE66" s="819"/>
      <c r="HF66" s="202"/>
      <c r="HG66" s="290" t="str">
        <f>IF(HF66="",InpReq,HF66)</f>
        <v>Please enter required information</v>
      </c>
      <c r="HH66" s="716">
        <f>par!HI139</f>
        <v>0</v>
      </c>
      <c r="HI66" s="819"/>
      <c r="HJ66" s="202"/>
      <c r="HK66" s="290" t="str">
        <f>IF(HJ66="",InpReq,HJ66)</f>
        <v>Please enter required information</v>
      </c>
      <c r="HL66" s="716">
        <f>par!HM139</f>
        <v>0</v>
      </c>
      <c r="HM66" s="819"/>
      <c r="HN66" s="202"/>
      <c r="HO66" s="290" t="str">
        <f>IF(HN66="",InpReq,HN66)</f>
        <v>Please enter required information</v>
      </c>
      <c r="HP66" s="716">
        <f>par!HQ139</f>
        <v>0</v>
      </c>
      <c r="HQ66" s="819"/>
      <c r="HR66" s="202"/>
      <c r="HS66" s="290" t="str">
        <f>IF(HR66="",InpReq,HR66)</f>
        <v>Please enter required information</v>
      </c>
      <c r="HT66" s="716">
        <f>par!HU139</f>
        <v>0</v>
      </c>
      <c r="HU66" s="819"/>
      <c r="HV66" s="202"/>
      <c r="HW66" s="290" t="str">
        <f>IF(HV66="",InpReq,HV66)</f>
        <v>Please enter required information</v>
      </c>
      <c r="HX66" s="716">
        <f>par!HY139</f>
        <v>0</v>
      </c>
      <c r="HY66" s="819"/>
      <c r="HZ66" s="202"/>
      <c r="IA66" s="290" t="str">
        <f>IF(HZ66="",InpReq,HZ66)</f>
        <v>Please enter required information</v>
      </c>
      <c r="IB66" s="716">
        <f>par!IC139</f>
        <v>0</v>
      </c>
      <c r="IC66" s="819"/>
      <c r="ID66" s="202"/>
      <c r="IE66" s="290" t="str">
        <f>IF(ID66="",InpReq,ID66)</f>
        <v>Please enter required information</v>
      </c>
      <c r="IF66" s="716">
        <f>par!IG139</f>
        <v>0</v>
      </c>
      <c r="IG66" s="819"/>
      <c r="IH66" s="202"/>
      <c r="II66" s="290" t="str">
        <f>IF(IH66="",InpReq,IH66)</f>
        <v>Please enter required information</v>
      </c>
      <c r="IJ66" s="716">
        <f>par!IK139</f>
        <v>0</v>
      </c>
      <c r="IK66" s="819"/>
      <c r="IL66" s="202"/>
      <c r="IM66" s="290" t="str">
        <f>IF(IL66="",InpReq,IL66)</f>
        <v>Please enter required information</v>
      </c>
      <c r="IN66" s="716">
        <f>par!IO139</f>
        <v>0</v>
      </c>
      <c r="IO66" s="819"/>
      <c r="IP66" s="202"/>
      <c r="IQ66" s="290" t="str">
        <f>IF(IP66="",InpReq,IP66)</f>
        <v>Please enter required information</v>
      </c>
      <c r="IR66" s="716">
        <f>par!IS139</f>
        <v>0</v>
      </c>
      <c r="IS66" s="819"/>
      <c r="IT66" s="202"/>
      <c r="IU66" s="290" t="str">
        <f>IF(IT66="",InpReq,IT66)</f>
        <v>Please enter required information</v>
      </c>
      <c r="IV66" s="716" t="e">
        <f>par!#REF!</f>
        <v>#REF!</v>
      </c>
      <c r="IW66" s="819"/>
      <c r="IX66" s="202"/>
      <c r="IY66" s="290" t="str">
        <f>IF(IX66="",InpReq,IX66)</f>
        <v>Please enter required information</v>
      </c>
    </row>
    <row r="67" spans="2:259" ht="30.25" hidden="1" customHeight="1" x14ac:dyDescent="0.35">
      <c r="F67" s="473"/>
      <c r="G67" s="448"/>
      <c r="H67" s="716" t="str">
        <f>IF(J64=1,par!I140,"-")</f>
        <v>-</v>
      </c>
      <c r="I67" s="819"/>
      <c r="J67" s="337"/>
      <c r="K67" s="291" t="str">
        <f>IF(J64=1,0.0585,"")</f>
        <v/>
      </c>
      <c r="L67" s="716" t="str">
        <f>IF(N64=1,par!M140,"-")</f>
        <v>-</v>
      </c>
      <c r="M67" s="819"/>
      <c r="N67" s="337"/>
      <c r="O67" s="291" t="str">
        <f>IF(N64=1,0.0585,"")</f>
        <v/>
      </c>
      <c r="P67" s="716" t="str">
        <f>IF(R64=1,par!Q140,"-")</f>
        <v>-</v>
      </c>
      <c r="Q67" s="819"/>
      <c r="R67" s="337"/>
      <c r="S67" s="291" t="str">
        <f>IF(R64=1,0.0585,"")</f>
        <v/>
      </c>
      <c r="T67" s="716" t="str">
        <f>IF(V64=1,par!U140,"-")</f>
        <v>-</v>
      </c>
      <c r="U67" s="819"/>
      <c r="V67" s="337"/>
      <c r="W67" s="291" t="str">
        <f>IF(V64=1,0.0585,"")</f>
        <v/>
      </c>
      <c r="X67" s="716" t="str">
        <f>IF(Z64=1,par!Y140,"-")</f>
        <v>-</v>
      </c>
      <c r="Y67" s="819"/>
      <c r="Z67" s="337"/>
      <c r="AA67" s="291" t="str">
        <f>IF(Z64=1,0.0585,"")</f>
        <v/>
      </c>
      <c r="AB67" s="716" t="str">
        <f>IF(AD64=1,par!AC140,"-")</f>
        <v>-</v>
      </c>
      <c r="AC67" s="819"/>
      <c r="AD67" s="337"/>
      <c r="AE67" s="291" t="str">
        <f>IF(AD64=1,0.0585,"")</f>
        <v/>
      </c>
      <c r="AF67" s="716" t="str">
        <f>IF(AH64=1,par!AG140,"-")</f>
        <v>-</v>
      </c>
      <c r="AG67" s="819"/>
      <c r="AH67" s="337"/>
      <c r="AI67" s="291" t="str">
        <f>IF(AH64=1,0.0585,"")</f>
        <v/>
      </c>
      <c r="AJ67" s="716" t="str">
        <f>IF(AL64=1,par!AK140,"-")</f>
        <v>-</v>
      </c>
      <c r="AK67" s="819"/>
      <c r="AL67" s="337"/>
      <c r="AM67" s="291" t="str">
        <f>IF(AL64=1,0.0585,"")</f>
        <v/>
      </c>
      <c r="AN67" s="716" t="str">
        <f>IF(AP64=1,par!AO140,"-")</f>
        <v>-</v>
      </c>
      <c r="AO67" s="819"/>
      <c r="AP67" s="337"/>
      <c r="AQ67" s="291" t="str">
        <f>IF(AP64=1,0.0585,"")</f>
        <v/>
      </c>
      <c r="AR67" s="716" t="str">
        <f>IF(AT64=1,par!AS140,"-")</f>
        <v>-</v>
      </c>
      <c r="AS67" s="819"/>
      <c r="AT67" s="337"/>
      <c r="AU67" s="291" t="str">
        <f>IF(AT64=1,0.0585,"")</f>
        <v/>
      </c>
      <c r="AV67" s="716" t="str">
        <f>IF(AX64=1,par!AW140,"-")</f>
        <v>-</v>
      </c>
      <c r="AW67" s="819"/>
      <c r="AX67" s="337"/>
      <c r="AY67" s="291" t="str">
        <f>IF(AX64=1,0.0585,"")</f>
        <v/>
      </c>
      <c r="AZ67" s="716" t="str">
        <f>IF(BB64=1,par!BA140,"-")</f>
        <v>-</v>
      </c>
      <c r="BA67" s="819"/>
      <c r="BB67" s="337"/>
      <c r="BC67" s="291" t="str">
        <f>IF(BB64=1,0.0585,"")</f>
        <v/>
      </c>
      <c r="BD67" s="716" t="str">
        <f>IF(BF64=1,par!BE140,"-")</f>
        <v>-</v>
      </c>
      <c r="BE67" s="819"/>
      <c r="BF67" s="337"/>
      <c r="BG67" s="291" t="str">
        <f>IF(BF64=1,0.0585,"")</f>
        <v/>
      </c>
      <c r="BH67" s="716" t="str">
        <f>IF(BJ64=1,par!BI140,"-")</f>
        <v>-</v>
      </c>
      <c r="BI67" s="819"/>
      <c r="BJ67" s="337"/>
      <c r="BK67" s="291" t="str">
        <f>IF(BJ64=1,0.0585,"")</f>
        <v/>
      </c>
      <c r="BL67" s="716" t="str">
        <f>IF(BN64=1,par!BM140,"-")</f>
        <v>-</v>
      </c>
      <c r="BM67" s="819"/>
      <c r="BN67" s="337"/>
      <c r="BO67" s="291" t="str">
        <f>IF(BN64=1,0.0585,"")</f>
        <v/>
      </c>
      <c r="BP67" s="716" t="str">
        <f>IF(BR64=1,par!BQ140,"-")</f>
        <v>-</v>
      </c>
      <c r="BQ67" s="819"/>
      <c r="BR67" s="337"/>
      <c r="BS67" s="291" t="str">
        <f>IF(BR64=1,0.0585,"")</f>
        <v/>
      </c>
      <c r="BT67" s="716" t="str">
        <f>IF(BV64=1,par!BU140,"-")</f>
        <v>-</v>
      </c>
      <c r="BU67" s="819"/>
      <c r="BV67" s="337"/>
      <c r="BW67" s="291" t="str">
        <f>IF(BV64=1,0.0585,"")</f>
        <v/>
      </c>
      <c r="BX67" s="716" t="str">
        <f>IF(BZ64=1,par!BY140,"-")</f>
        <v>-</v>
      </c>
      <c r="BY67" s="819"/>
      <c r="BZ67" s="337"/>
      <c r="CA67" s="291" t="str">
        <f>IF(BZ64=1,0.0585,"")</f>
        <v/>
      </c>
      <c r="CB67" s="716" t="str">
        <f>IF(CD64=1,par!CC140,"-")</f>
        <v>-</v>
      </c>
      <c r="CC67" s="819"/>
      <c r="CD67" s="337"/>
      <c r="CE67" s="291" t="str">
        <f>IF(CD64=1,0.0585,"")</f>
        <v/>
      </c>
      <c r="CF67" s="716" t="str">
        <f>IF(CH64=1,par!CG140,"-")</f>
        <v>-</v>
      </c>
      <c r="CG67" s="819"/>
      <c r="CH67" s="337"/>
      <c r="CI67" s="291" t="str">
        <f>IF(CH64=1,0.0585,"")</f>
        <v/>
      </c>
      <c r="CJ67" s="716" t="str">
        <f>IF(CL64=1,par!CK140,"-")</f>
        <v>-</v>
      </c>
      <c r="CK67" s="819"/>
      <c r="CL67" s="337"/>
      <c r="CM67" s="291" t="str">
        <f>IF(CL64=1,0.0585,"")</f>
        <v/>
      </c>
      <c r="CN67" s="716" t="str">
        <f>IF(CP64=1,par!CO140,"-")</f>
        <v>-</v>
      </c>
      <c r="CO67" s="819"/>
      <c r="CP67" s="337"/>
      <c r="CQ67" s="291" t="str">
        <f>IF(CP64=1,0.0585,"")</f>
        <v/>
      </c>
      <c r="CR67" s="716" t="str">
        <f>IF(CT64=1,par!CS140,"-")</f>
        <v>-</v>
      </c>
      <c r="CS67" s="819"/>
      <c r="CT67" s="337"/>
      <c r="CU67" s="291" t="str">
        <f>IF(CT64=1,0.0585,"")</f>
        <v/>
      </c>
      <c r="CV67" s="716" t="str">
        <f>IF(CX64=1,par!CW140,"-")</f>
        <v>-</v>
      </c>
      <c r="CW67" s="819"/>
      <c r="CX67" s="337"/>
      <c r="CY67" s="291" t="str">
        <f>IF(CX64=1,0.0585,"")</f>
        <v/>
      </c>
      <c r="CZ67" s="716" t="str">
        <f>IF(DB64=1,par!DA140,"-")</f>
        <v>-</v>
      </c>
      <c r="DA67" s="819"/>
      <c r="DB67" s="337"/>
      <c r="DC67" s="291" t="str">
        <f>IF(DB64=1,0.0585,"")</f>
        <v/>
      </c>
      <c r="DD67" s="716" t="str">
        <f>IF(DF64=1,par!DE140,"-")</f>
        <v>-</v>
      </c>
      <c r="DE67" s="819"/>
      <c r="DF67" s="337"/>
      <c r="DG67" s="291" t="str">
        <f>IF(DF64=1,0.0585,"")</f>
        <v/>
      </c>
      <c r="DH67" s="716" t="str">
        <f>IF(DJ64=1,par!DI140,"-")</f>
        <v>-</v>
      </c>
      <c r="DI67" s="819"/>
      <c r="DJ67" s="337"/>
      <c r="DK67" s="291" t="str">
        <f>IF(DJ64=1,0.0585,"")</f>
        <v/>
      </c>
      <c r="DL67" s="716" t="str">
        <f>IF(DN64=1,par!DM140,"-")</f>
        <v>-</v>
      </c>
      <c r="DM67" s="819"/>
      <c r="DN67" s="337"/>
      <c r="DO67" s="291" t="str">
        <f>IF(DN64=1,0.0585,"")</f>
        <v/>
      </c>
      <c r="DP67" s="716" t="str">
        <f>IF(DR64=1,par!DQ140,"-")</f>
        <v>-</v>
      </c>
      <c r="DQ67" s="819"/>
      <c r="DR67" s="337"/>
      <c r="DS67" s="291" t="str">
        <f>IF(DR64=1,0.0585,"")</f>
        <v/>
      </c>
      <c r="DT67" s="716" t="str">
        <f>IF(DV64=1,par!DU140,"-")</f>
        <v>-</v>
      </c>
      <c r="DU67" s="819"/>
      <c r="DV67" s="337"/>
      <c r="DW67" s="291" t="str">
        <f>IF(DV64=1,0.0585,"")</f>
        <v/>
      </c>
      <c r="DX67" s="716" t="str">
        <f>IF(DZ64=1,par!DY140,"-")</f>
        <v>-</v>
      </c>
      <c r="DY67" s="819"/>
      <c r="DZ67" s="337"/>
      <c r="EA67" s="291" t="str">
        <f>IF(DZ64=1,0.0585,"")</f>
        <v/>
      </c>
      <c r="EB67" s="716" t="str">
        <f>IF(ED64=1,par!EC140,"-")</f>
        <v>-</v>
      </c>
      <c r="EC67" s="819"/>
      <c r="ED67" s="337"/>
      <c r="EE67" s="291" t="str">
        <f>IF(ED64=1,0.0585,"")</f>
        <v/>
      </c>
      <c r="EF67" s="716" t="str">
        <f>IF(EH64=1,par!EG140,"-")</f>
        <v>-</v>
      </c>
      <c r="EG67" s="819"/>
      <c r="EH67" s="337"/>
      <c r="EI67" s="291" t="str">
        <f>IF(EH64=1,0.0585,"")</f>
        <v/>
      </c>
      <c r="EJ67" s="716" t="str">
        <f>IF(EL64=1,par!EK140,"-")</f>
        <v>-</v>
      </c>
      <c r="EK67" s="819"/>
      <c r="EL67" s="337"/>
      <c r="EM67" s="291" t="str">
        <f>IF(EL64=1,0.0585,"")</f>
        <v/>
      </c>
      <c r="EN67" s="716" t="str">
        <f>IF(EP64=1,par!EO140,"-")</f>
        <v>-</v>
      </c>
      <c r="EO67" s="819"/>
      <c r="EP67" s="337"/>
      <c r="EQ67" s="291" t="str">
        <f>IF(EP64=1,0.0585,"")</f>
        <v/>
      </c>
      <c r="ER67" s="716" t="str">
        <f>IF(ET64=1,par!ES140,"-")</f>
        <v>-</v>
      </c>
      <c r="ES67" s="819"/>
      <c r="ET67" s="337"/>
      <c r="EU67" s="291" t="str">
        <f>IF(ET64=1,0.0585,"")</f>
        <v/>
      </c>
      <c r="EV67" s="716" t="str">
        <f>IF(EX64=1,par!EW140,"-")</f>
        <v>-</v>
      </c>
      <c r="EW67" s="819"/>
      <c r="EX67" s="337"/>
      <c r="EY67" s="291" t="str">
        <f>IF(EX64=1,0.0585,"")</f>
        <v/>
      </c>
      <c r="EZ67" s="716" t="str">
        <f>IF(FB64=1,par!FA140,"-")</f>
        <v>-</v>
      </c>
      <c r="FA67" s="819"/>
      <c r="FB67" s="337"/>
      <c r="FC67" s="291" t="str">
        <f>IF(FB64=1,0.0585,"")</f>
        <v/>
      </c>
      <c r="FD67" s="716" t="str">
        <f>IF(FF64=1,par!FE140,"-")</f>
        <v>-</v>
      </c>
      <c r="FE67" s="819"/>
      <c r="FF67" s="337"/>
      <c r="FG67" s="291" t="str">
        <f>IF(FF64=1,0.0585,"")</f>
        <v/>
      </c>
      <c r="FH67" s="716" t="str">
        <f>IF(FJ64=1,par!FI140,"-")</f>
        <v>-</v>
      </c>
      <c r="FI67" s="819"/>
      <c r="FJ67" s="337"/>
      <c r="FK67" s="291" t="str">
        <f>IF(FJ64=1,0.0585,"")</f>
        <v/>
      </c>
      <c r="FL67" s="716" t="str">
        <f>IF(FN64=1,par!FM140,"-")</f>
        <v>-</v>
      </c>
      <c r="FM67" s="819"/>
      <c r="FN67" s="337"/>
      <c r="FO67" s="291" t="str">
        <f>IF(FN64=1,0.0585,"")</f>
        <v/>
      </c>
      <c r="FP67" s="716" t="str">
        <f>IF(FR64=1,par!FQ140,"-")</f>
        <v>-</v>
      </c>
      <c r="FQ67" s="819"/>
      <c r="FR67" s="337"/>
      <c r="FS67" s="291" t="str">
        <f>IF(FR64=1,0.0585,"")</f>
        <v/>
      </c>
      <c r="FT67" s="716" t="str">
        <f>IF(FV64=1,par!FU140,"-")</f>
        <v>-</v>
      </c>
      <c r="FU67" s="819"/>
      <c r="FV67" s="337"/>
      <c r="FW67" s="291" t="str">
        <f>IF(FV64=1,0.0585,"")</f>
        <v/>
      </c>
      <c r="FX67" s="716" t="str">
        <f>IF(FZ64=1,par!FY140,"-")</f>
        <v>-</v>
      </c>
      <c r="FY67" s="819"/>
      <c r="FZ67" s="337"/>
      <c r="GA67" s="291" t="str">
        <f>IF(FZ64=1,0.0585,"")</f>
        <v/>
      </c>
      <c r="GB67" s="716" t="str">
        <f>IF(GD64=1,par!GC140,"-")</f>
        <v>-</v>
      </c>
      <c r="GC67" s="819"/>
      <c r="GD67" s="337"/>
      <c r="GE67" s="291" t="str">
        <f>IF(GD64=1,0.0585,"")</f>
        <v/>
      </c>
      <c r="GF67" s="716" t="str">
        <f>IF(GH64=1,par!GG140,"-")</f>
        <v>-</v>
      </c>
      <c r="GG67" s="819"/>
      <c r="GH67" s="337"/>
      <c r="GI67" s="291" t="str">
        <f>IF(GH64=1,0.0585,"")</f>
        <v/>
      </c>
      <c r="GJ67" s="716" t="str">
        <f>IF(GL64=1,par!GK140,"-")</f>
        <v>-</v>
      </c>
      <c r="GK67" s="819"/>
      <c r="GL67" s="337"/>
      <c r="GM67" s="291" t="str">
        <f>IF(GL64=1,0.0585,"")</f>
        <v/>
      </c>
      <c r="GN67" s="716" t="str">
        <f>IF(GP64=1,par!GO140,"-")</f>
        <v>-</v>
      </c>
      <c r="GO67" s="819"/>
      <c r="GP67" s="337"/>
      <c r="GQ67" s="291" t="str">
        <f>IF(GP64=1,0.0585,"")</f>
        <v/>
      </c>
      <c r="GR67" s="716" t="str">
        <f>IF(GT64=1,par!GS140,"-")</f>
        <v>-</v>
      </c>
      <c r="GS67" s="819"/>
      <c r="GT67" s="337"/>
      <c r="GU67" s="291" t="str">
        <f>IF(GT64=1,0.0585,"")</f>
        <v/>
      </c>
      <c r="GV67" s="716" t="str">
        <f>IF(GX64=1,par!GW140,"-")</f>
        <v>-</v>
      </c>
      <c r="GW67" s="819"/>
      <c r="GX67" s="337"/>
      <c r="GY67" s="291" t="str">
        <f>IF(GX64=1,0.0585,"")</f>
        <v/>
      </c>
      <c r="GZ67" s="716" t="str">
        <f>IF(HB64=1,par!HA140,"-")</f>
        <v>-</v>
      </c>
      <c r="HA67" s="819"/>
      <c r="HB67" s="337"/>
      <c r="HC67" s="291" t="str">
        <f>IF(HB64=1,0.0585,"")</f>
        <v/>
      </c>
      <c r="HD67" s="716" t="str">
        <f>IF(HF64=1,par!HE140,"-")</f>
        <v>-</v>
      </c>
      <c r="HE67" s="819"/>
      <c r="HF67" s="337"/>
      <c r="HG67" s="291" t="str">
        <f>IF(HF64=1,0.0585,"")</f>
        <v/>
      </c>
      <c r="HH67" s="716" t="str">
        <f>IF(HJ64=1,par!HI140,"-")</f>
        <v>-</v>
      </c>
      <c r="HI67" s="819"/>
      <c r="HJ67" s="337"/>
      <c r="HK67" s="291" t="str">
        <f>IF(HJ64=1,0.0585,"")</f>
        <v/>
      </c>
      <c r="HL67" s="716" t="str">
        <f>IF(HN64=1,par!HM140,"-")</f>
        <v>-</v>
      </c>
      <c r="HM67" s="819"/>
      <c r="HN67" s="337"/>
      <c r="HO67" s="291" t="str">
        <f>IF(HN64=1,0.0585,"")</f>
        <v/>
      </c>
      <c r="HP67" s="716" t="str">
        <f>IF(HR64=1,par!HQ140,"-")</f>
        <v>-</v>
      </c>
      <c r="HQ67" s="819"/>
      <c r="HR67" s="337"/>
      <c r="HS67" s="291" t="str">
        <f>IF(HR64=1,0.0585,"")</f>
        <v/>
      </c>
      <c r="HT67" s="716" t="str">
        <f>IF(HV64=1,par!HU140,"-")</f>
        <v>-</v>
      </c>
      <c r="HU67" s="819"/>
      <c r="HV67" s="337"/>
      <c r="HW67" s="291" t="str">
        <f>IF(HV64=1,0.0585,"")</f>
        <v/>
      </c>
      <c r="HX67" s="716" t="str">
        <f>IF(HZ64=1,par!HY140,"-")</f>
        <v>-</v>
      </c>
      <c r="HY67" s="819"/>
      <c r="HZ67" s="337"/>
      <c r="IA67" s="291" t="str">
        <f>IF(HZ64=1,0.0585,"")</f>
        <v/>
      </c>
      <c r="IB67" s="716" t="str">
        <f>IF(ID64=1,par!IC140,"-")</f>
        <v>-</v>
      </c>
      <c r="IC67" s="819"/>
      <c r="ID67" s="337"/>
      <c r="IE67" s="291" t="str">
        <f>IF(ID64=1,0.0585,"")</f>
        <v/>
      </c>
      <c r="IF67" s="716" t="str">
        <f>IF(IH64=1,par!IG140,"-")</f>
        <v>-</v>
      </c>
      <c r="IG67" s="819"/>
      <c r="IH67" s="337"/>
      <c r="II67" s="291" t="str">
        <f>IF(IH64=1,0.0585,"")</f>
        <v/>
      </c>
      <c r="IJ67" s="716" t="str">
        <f>IF(IL64=1,par!IK140,"-")</f>
        <v>-</v>
      </c>
      <c r="IK67" s="819"/>
      <c r="IL67" s="337"/>
      <c r="IM67" s="291" t="str">
        <f>IF(IL64=1,0.0585,"")</f>
        <v/>
      </c>
      <c r="IN67" s="716" t="str">
        <f>IF(IP64=1,par!IO140,"-")</f>
        <v>-</v>
      </c>
      <c r="IO67" s="819"/>
      <c r="IP67" s="337"/>
      <c r="IQ67" s="291" t="str">
        <f>IF(IP64=1,0.0585,"")</f>
        <v/>
      </c>
      <c r="IR67" s="716" t="str">
        <f>IF(IT64=1,par!IS140,"-")</f>
        <v>-</v>
      </c>
      <c r="IS67" s="819"/>
      <c r="IT67" s="337"/>
      <c r="IU67" s="291" t="str">
        <f>IF(IT64=1,0.0585,"")</f>
        <v/>
      </c>
      <c r="IV67" s="716" t="str">
        <f>IF(IX64=1,par!#REF!,"-")</f>
        <v>-</v>
      </c>
      <c r="IW67" s="819"/>
      <c r="IX67" s="337"/>
      <c r="IY67" s="291" t="str">
        <f>IF(IX64=1,0.0585,"")</f>
        <v/>
      </c>
    </row>
    <row r="68" spans="2:259" ht="30.25" hidden="1" customHeight="1" x14ac:dyDescent="0.35">
      <c r="F68" s="473"/>
      <c r="G68" s="448"/>
      <c r="H68" s="716">
        <f>par!I141</f>
        <v>0</v>
      </c>
      <c r="I68" s="819"/>
      <c r="J68" s="202"/>
      <c r="K68" s="290" t="str">
        <f>IF(J64=1,IF(J68="",J66*K67,par!H52),IF(J68="",InpReq,J68))</f>
        <v>Please enter required information</v>
      </c>
      <c r="L68" s="716">
        <f>par!M141</f>
        <v>0</v>
      </c>
      <c r="M68" s="819"/>
      <c r="N68" s="202"/>
      <c r="O68" s="290" t="str">
        <f>IF(N64=1,IF(N68="",N66*O67,par!L52),IF(N68="",InpReq,N68))</f>
        <v>Please enter required information</v>
      </c>
      <c r="P68" s="716">
        <f>par!Q141</f>
        <v>0</v>
      </c>
      <c r="Q68" s="819"/>
      <c r="R68" s="202"/>
      <c r="S68" s="290" t="str">
        <f>IF(R64=1,IF(R68="",R66*S67,par!P52),IF(R68="",InpReq,R68))</f>
        <v>Please enter required information</v>
      </c>
      <c r="T68" s="716">
        <f>par!U141</f>
        <v>0</v>
      </c>
      <c r="U68" s="819"/>
      <c r="V68" s="202"/>
      <c r="W68" s="290" t="str">
        <f>IF(V64=1,IF(V68="",V66*W67,par!T52),IF(V68="",InpReq,V68))</f>
        <v>Please enter required information</v>
      </c>
      <c r="X68" s="716">
        <f>par!Y141</f>
        <v>0</v>
      </c>
      <c r="Y68" s="819"/>
      <c r="Z68" s="202"/>
      <c r="AA68" s="290" t="str">
        <f>IF(Z64=1,IF(Z68="",Z66*AA67,par!X52),IF(Z68="",InpReq,Z68))</f>
        <v>Please enter required information</v>
      </c>
      <c r="AB68" s="716">
        <f>par!AC141</f>
        <v>0</v>
      </c>
      <c r="AC68" s="819"/>
      <c r="AD68" s="202"/>
      <c r="AE68" s="290" t="str">
        <f>IF(AD64=1,IF(AD68="",AD66*AE67,par!AB52),IF(AD68="",InpReq,AD68))</f>
        <v>Please enter required information</v>
      </c>
      <c r="AF68" s="716">
        <f>par!AG141</f>
        <v>0</v>
      </c>
      <c r="AG68" s="819"/>
      <c r="AH68" s="202"/>
      <c r="AI68" s="290" t="str">
        <f>IF(AH64=1,IF(AH68="",AH66*AI67,par!AF52),IF(AH68="",InpReq,AH68))</f>
        <v>Please enter required information</v>
      </c>
      <c r="AJ68" s="716">
        <f>par!AK141</f>
        <v>0</v>
      </c>
      <c r="AK68" s="819"/>
      <c r="AL68" s="202"/>
      <c r="AM68" s="290" t="str">
        <f>IF(AL64=1,IF(AL68="",AL66*AM67,par!AJ52),IF(AL68="",InpReq,AL68))</f>
        <v>Please enter required information</v>
      </c>
      <c r="AN68" s="716">
        <f>par!AO141</f>
        <v>0</v>
      </c>
      <c r="AO68" s="819"/>
      <c r="AP68" s="202"/>
      <c r="AQ68" s="290" t="str">
        <f>IF(AP64=1,IF(AP68="",AP66*AQ67,par!AN52),IF(AP68="",InpReq,AP68))</f>
        <v>Please enter required information</v>
      </c>
      <c r="AR68" s="716">
        <f>par!AS141</f>
        <v>0</v>
      </c>
      <c r="AS68" s="819"/>
      <c r="AT68" s="202"/>
      <c r="AU68" s="290" t="str">
        <f>IF(AT64=1,IF(AT68="",AT66*AU67,par!AR52),IF(AT68="",InpReq,AT68))</f>
        <v>Please enter required information</v>
      </c>
      <c r="AV68" s="716">
        <f>par!AW141</f>
        <v>0</v>
      </c>
      <c r="AW68" s="819"/>
      <c r="AX68" s="202"/>
      <c r="AY68" s="290" t="str">
        <f>IF(AX64=1,IF(AX68="",AX66*AY67,par!AV52),IF(AX68="",InpReq,AX68))</f>
        <v>Please enter required information</v>
      </c>
      <c r="AZ68" s="716">
        <f>par!BA141</f>
        <v>0</v>
      </c>
      <c r="BA68" s="819"/>
      <c r="BB68" s="202"/>
      <c r="BC68" s="290" t="str">
        <f>IF(BB64=1,IF(BB68="",BB66*BC67,par!AZ52),IF(BB68="",InpReq,BB68))</f>
        <v>Please enter required information</v>
      </c>
      <c r="BD68" s="716">
        <f>par!BE141</f>
        <v>0</v>
      </c>
      <c r="BE68" s="819"/>
      <c r="BF68" s="202"/>
      <c r="BG68" s="290" t="str">
        <f>IF(BF64=1,IF(BF68="",BF66*BG67,par!BD52),IF(BF68="",InpReq,BF68))</f>
        <v>Please enter required information</v>
      </c>
      <c r="BH68" s="716">
        <f>par!BI141</f>
        <v>0</v>
      </c>
      <c r="BI68" s="819"/>
      <c r="BJ68" s="202"/>
      <c r="BK68" s="290" t="str">
        <f>IF(BJ64=1,IF(BJ68="",BJ66*BK67,par!BH52),IF(BJ68="",InpReq,BJ68))</f>
        <v>Please enter required information</v>
      </c>
      <c r="BL68" s="716">
        <f>par!BM141</f>
        <v>0</v>
      </c>
      <c r="BM68" s="819"/>
      <c r="BN68" s="202"/>
      <c r="BO68" s="290" t="str">
        <f>IF(BN64=1,IF(BN68="",BN66*BO67,par!BL52),IF(BN68="",InpReq,BN68))</f>
        <v>Please enter required information</v>
      </c>
      <c r="BP68" s="716">
        <f>par!BQ141</f>
        <v>0</v>
      </c>
      <c r="BQ68" s="819"/>
      <c r="BR68" s="202"/>
      <c r="BS68" s="290" t="str">
        <f>IF(BR64=1,IF(BR68="",BR66*BS67,par!BP52),IF(BR68="",InpReq,BR68))</f>
        <v>Please enter required information</v>
      </c>
      <c r="BT68" s="716">
        <f>par!BU141</f>
        <v>0</v>
      </c>
      <c r="BU68" s="819"/>
      <c r="BV68" s="202"/>
      <c r="BW68" s="290" t="str">
        <f>IF(BV64=1,IF(BV68="",BV66*BW67,par!BT52),IF(BV68="",InpReq,BV68))</f>
        <v>Please enter required information</v>
      </c>
      <c r="BX68" s="716">
        <f>par!BY141</f>
        <v>0</v>
      </c>
      <c r="BY68" s="819"/>
      <c r="BZ68" s="202"/>
      <c r="CA68" s="290" t="str">
        <f>IF(BZ64=1,IF(BZ68="",BZ66*CA67,par!BX52),IF(BZ68="",InpReq,BZ68))</f>
        <v>Please enter required information</v>
      </c>
      <c r="CB68" s="716">
        <f>par!CC141</f>
        <v>0</v>
      </c>
      <c r="CC68" s="819"/>
      <c r="CD68" s="202"/>
      <c r="CE68" s="290" t="str">
        <f>IF(CD64=1,IF(CD68="",CD66*CE67,par!CB52),IF(CD68="",InpReq,CD68))</f>
        <v>Please enter required information</v>
      </c>
      <c r="CF68" s="716">
        <f>par!CG141</f>
        <v>0</v>
      </c>
      <c r="CG68" s="819"/>
      <c r="CH68" s="202"/>
      <c r="CI68" s="290" t="str">
        <f>IF(CH64=1,IF(CH68="",CH66*CI67,par!CF52),IF(CH68="",InpReq,CH68))</f>
        <v>Please enter required information</v>
      </c>
      <c r="CJ68" s="716">
        <f>par!CK141</f>
        <v>0</v>
      </c>
      <c r="CK68" s="819"/>
      <c r="CL68" s="202"/>
      <c r="CM68" s="290" t="str">
        <f>IF(CL64=1,IF(CL68="",CL66*CM67,par!CJ52),IF(CL68="",InpReq,CL68))</f>
        <v>Please enter required information</v>
      </c>
      <c r="CN68" s="716">
        <f>par!CO141</f>
        <v>0</v>
      </c>
      <c r="CO68" s="819"/>
      <c r="CP68" s="202"/>
      <c r="CQ68" s="290" t="str">
        <f>IF(CP64=1,IF(CP68="",CP66*CQ67,par!CN52),IF(CP68="",InpReq,CP68))</f>
        <v>Please enter required information</v>
      </c>
      <c r="CR68" s="716">
        <f>par!CS141</f>
        <v>0</v>
      </c>
      <c r="CS68" s="819"/>
      <c r="CT68" s="202"/>
      <c r="CU68" s="290" t="str">
        <f>IF(CT64=1,IF(CT68="",CT66*CU67,par!CR52),IF(CT68="",InpReq,CT68))</f>
        <v>Please enter required information</v>
      </c>
      <c r="CV68" s="716">
        <f>par!CW141</f>
        <v>0</v>
      </c>
      <c r="CW68" s="819"/>
      <c r="CX68" s="202"/>
      <c r="CY68" s="290" t="str">
        <f>IF(CX64=1,IF(CX68="",CX66*CY67,par!CV52),IF(CX68="",InpReq,CX68))</f>
        <v>Please enter required information</v>
      </c>
      <c r="CZ68" s="716">
        <f>par!DA141</f>
        <v>0</v>
      </c>
      <c r="DA68" s="819"/>
      <c r="DB68" s="202"/>
      <c r="DC68" s="290" t="str">
        <f>IF(DB64=1,IF(DB68="",DB66*DC67,par!CZ52),IF(DB68="",InpReq,DB68))</f>
        <v>Please enter required information</v>
      </c>
      <c r="DD68" s="716">
        <f>par!DE141</f>
        <v>0</v>
      </c>
      <c r="DE68" s="819"/>
      <c r="DF68" s="202"/>
      <c r="DG68" s="290" t="str">
        <f>IF(DF64=1,IF(DF68="",DF66*DG67,par!DD52),IF(DF68="",InpReq,DF68))</f>
        <v>Please enter required information</v>
      </c>
      <c r="DH68" s="716">
        <f>par!DI141</f>
        <v>0</v>
      </c>
      <c r="DI68" s="819"/>
      <c r="DJ68" s="202"/>
      <c r="DK68" s="290" t="str">
        <f>IF(DJ64=1,IF(DJ68="",DJ66*DK67,par!DH52),IF(DJ68="",InpReq,DJ68))</f>
        <v>Please enter required information</v>
      </c>
      <c r="DL68" s="716">
        <f>par!DM141</f>
        <v>0</v>
      </c>
      <c r="DM68" s="819"/>
      <c r="DN68" s="202"/>
      <c r="DO68" s="290" t="str">
        <f>IF(DN64=1,IF(DN68="",DN66*DO67,par!DL52),IF(DN68="",InpReq,DN68))</f>
        <v>Please enter required information</v>
      </c>
      <c r="DP68" s="716">
        <f>par!DQ141</f>
        <v>0</v>
      </c>
      <c r="DQ68" s="819"/>
      <c r="DR68" s="202"/>
      <c r="DS68" s="290" t="str">
        <f>IF(DR64=1,IF(DR68="",DR66*DS67,par!DP52),IF(DR68="",InpReq,DR68))</f>
        <v>Please enter required information</v>
      </c>
      <c r="DT68" s="716">
        <f>par!DU141</f>
        <v>0</v>
      </c>
      <c r="DU68" s="819"/>
      <c r="DV68" s="202"/>
      <c r="DW68" s="290" t="str">
        <f>IF(DV64=1,IF(DV68="",DV66*DW67,par!DT52),IF(DV68="",InpReq,DV68))</f>
        <v>Please enter required information</v>
      </c>
      <c r="DX68" s="716">
        <f>par!DY141</f>
        <v>0</v>
      </c>
      <c r="DY68" s="819"/>
      <c r="DZ68" s="202"/>
      <c r="EA68" s="290" t="str">
        <f>IF(DZ64=1,IF(DZ68="",DZ66*EA67,par!DX52),IF(DZ68="",InpReq,DZ68))</f>
        <v>Please enter required information</v>
      </c>
      <c r="EB68" s="716">
        <f>par!EC141</f>
        <v>0</v>
      </c>
      <c r="EC68" s="819"/>
      <c r="ED68" s="202"/>
      <c r="EE68" s="290" t="str">
        <f>IF(ED64=1,IF(ED68="",ED66*EE67,par!EB52),IF(ED68="",InpReq,ED68))</f>
        <v>Please enter required information</v>
      </c>
      <c r="EF68" s="716">
        <f>par!EG141</f>
        <v>0</v>
      </c>
      <c r="EG68" s="819"/>
      <c r="EH68" s="202"/>
      <c r="EI68" s="290" t="str">
        <f>IF(EH64=1,IF(EH68="",EH66*EI67,par!EF52),IF(EH68="",InpReq,EH68))</f>
        <v>Please enter required information</v>
      </c>
      <c r="EJ68" s="716">
        <f>par!EK141</f>
        <v>0</v>
      </c>
      <c r="EK68" s="819"/>
      <c r="EL68" s="202"/>
      <c r="EM68" s="290" t="str">
        <f>IF(EL64=1,IF(EL68="",EL66*EM67,par!EJ52),IF(EL68="",InpReq,EL68))</f>
        <v>Please enter required information</v>
      </c>
      <c r="EN68" s="716">
        <f>par!EO141</f>
        <v>0</v>
      </c>
      <c r="EO68" s="819"/>
      <c r="EP68" s="202"/>
      <c r="EQ68" s="290" t="str">
        <f>IF(EP64=1,IF(EP68="",EP66*EQ67,par!EN52),IF(EP68="",InpReq,EP68))</f>
        <v>Please enter required information</v>
      </c>
      <c r="ER68" s="716">
        <f>par!ES141</f>
        <v>0</v>
      </c>
      <c r="ES68" s="819"/>
      <c r="ET68" s="202"/>
      <c r="EU68" s="290" t="str">
        <f>IF(ET64=1,IF(ET68="",ET66*EU67,par!ER52),IF(ET68="",InpReq,ET68))</f>
        <v>Please enter required information</v>
      </c>
      <c r="EV68" s="716">
        <f>par!EW141</f>
        <v>0</v>
      </c>
      <c r="EW68" s="819"/>
      <c r="EX68" s="202"/>
      <c r="EY68" s="290" t="str">
        <f>IF(EX64=1,IF(EX68="",EX66*EY67,par!EV52),IF(EX68="",InpReq,EX68))</f>
        <v>Please enter required information</v>
      </c>
      <c r="EZ68" s="716">
        <f>par!FA141</f>
        <v>0</v>
      </c>
      <c r="FA68" s="819"/>
      <c r="FB68" s="202"/>
      <c r="FC68" s="290" t="str">
        <f>IF(FB64=1,IF(FB68="",FB66*FC67,par!EZ52),IF(FB68="",InpReq,FB68))</f>
        <v>Please enter required information</v>
      </c>
      <c r="FD68" s="716">
        <f>par!FE141</f>
        <v>0</v>
      </c>
      <c r="FE68" s="819"/>
      <c r="FF68" s="202"/>
      <c r="FG68" s="290" t="str">
        <f>IF(FF64=1,IF(FF68="",FF66*FG67,par!FD52),IF(FF68="",InpReq,FF68))</f>
        <v>Please enter required information</v>
      </c>
      <c r="FH68" s="716">
        <f>par!FI141</f>
        <v>0</v>
      </c>
      <c r="FI68" s="819"/>
      <c r="FJ68" s="202"/>
      <c r="FK68" s="290" t="str">
        <f>IF(FJ64=1,IF(FJ68="",FJ66*FK67,par!FH52),IF(FJ68="",InpReq,FJ68))</f>
        <v>Please enter required information</v>
      </c>
      <c r="FL68" s="716">
        <f>par!FM141</f>
        <v>0</v>
      </c>
      <c r="FM68" s="819"/>
      <c r="FN68" s="202"/>
      <c r="FO68" s="290" t="str">
        <f>IF(FN64=1,IF(FN68="",FN66*FO67,par!FL52),IF(FN68="",InpReq,FN68))</f>
        <v>Please enter required information</v>
      </c>
      <c r="FP68" s="716">
        <f>par!FQ141</f>
        <v>0</v>
      </c>
      <c r="FQ68" s="819"/>
      <c r="FR68" s="202"/>
      <c r="FS68" s="290" t="str">
        <f>IF(FR64=1,IF(FR68="",FR66*FS67,par!FP52),IF(FR68="",InpReq,FR68))</f>
        <v>Please enter required information</v>
      </c>
      <c r="FT68" s="716">
        <f>par!FU141</f>
        <v>0</v>
      </c>
      <c r="FU68" s="819"/>
      <c r="FV68" s="202"/>
      <c r="FW68" s="290" t="str">
        <f>IF(FV64=1,IF(FV68="",FV66*FW67,par!FT52),IF(FV68="",InpReq,FV68))</f>
        <v>Please enter required information</v>
      </c>
      <c r="FX68" s="716">
        <f>par!FY141</f>
        <v>0</v>
      </c>
      <c r="FY68" s="819"/>
      <c r="FZ68" s="202"/>
      <c r="GA68" s="290" t="str">
        <f>IF(FZ64=1,IF(FZ68="",FZ66*GA67,par!FX52),IF(FZ68="",InpReq,FZ68))</f>
        <v>Please enter required information</v>
      </c>
      <c r="GB68" s="716">
        <f>par!GC141</f>
        <v>0</v>
      </c>
      <c r="GC68" s="819"/>
      <c r="GD68" s="202"/>
      <c r="GE68" s="290" t="str">
        <f>IF(GD64=1,IF(GD68="",GD66*GE67,par!GB52),IF(GD68="",InpReq,GD68))</f>
        <v>Please enter required information</v>
      </c>
      <c r="GF68" s="716">
        <f>par!GG141</f>
        <v>0</v>
      </c>
      <c r="GG68" s="819"/>
      <c r="GH68" s="202"/>
      <c r="GI68" s="290" t="str">
        <f>IF(GH64=1,IF(GH68="",GH66*GI67,par!GF52),IF(GH68="",InpReq,GH68))</f>
        <v>Please enter required information</v>
      </c>
      <c r="GJ68" s="716">
        <f>par!GK141</f>
        <v>0</v>
      </c>
      <c r="GK68" s="819"/>
      <c r="GL68" s="202"/>
      <c r="GM68" s="290" t="str">
        <f>IF(GL64=1,IF(GL68="",GL66*GM67,par!GJ52),IF(GL68="",InpReq,GL68))</f>
        <v>Please enter required information</v>
      </c>
      <c r="GN68" s="716">
        <f>par!GO141</f>
        <v>0</v>
      </c>
      <c r="GO68" s="819"/>
      <c r="GP68" s="202"/>
      <c r="GQ68" s="290" t="str">
        <f>IF(GP64=1,IF(GP68="",GP66*GQ67,par!GN52),IF(GP68="",InpReq,GP68))</f>
        <v>Please enter required information</v>
      </c>
      <c r="GR68" s="716">
        <f>par!GS141</f>
        <v>0</v>
      </c>
      <c r="GS68" s="819"/>
      <c r="GT68" s="202"/>
      <c r="GU68" s="290" t="str">
        <f>IF(GT64=1,IF(GT68="",GT66*GU67,par!GR52),IF(GT68="",InpReq,GT68))</f>
        <v>Please enter required information</v>
      </c>
      <c r="GV68" s="716">
        <f>par!GW141</f>
        <v>0</v>
      </c>
      <c r="GW68" s="819"/>
      <c r="GX68" s="202"/>
      <c r="GY68" s="290" t="str">
        <f>IF(GX64=1,IF(GX68="",GX66*GY67,par!GV52),IF(GX68="",InpReq,GX68))</f>
        <v>Please enter required information</v>
      </c>
      <c r="GZ68" s="716">
        <f>par!HA141</f>
        <v>0</v>
      </c>
      <c r="HA68" s="819"/>
      <c r="HB68" s="202"/>
      <c r="HC68" s="290" t="str">
        <f>IF(HB64=1,IF(HB68="",HB66*HC67,par!GZ52),IF(HB68="",InpReq,HB68))</f>
        <v>Please enter required information</v>
      </c>
      <c r="HD68" s="716">
        <f>par!HE141</f>
        <v>0</v>
      </c>
      <c r="HE68" s="819"/>
      <c r="HF68" s="202"/>
      <c r="HG68" s="290" t="str">
        <f>IF(HF64=1,IF(HF68="",HF66*HG67,par!HD52),IF(HF68="",InpReq,HF68))</f>
        <v>Please enter required information</v>
      </c>
      <c r="HH68" s="716">
        <f>par!HI141</f>
        <v>0</v>
      </c>
      <c r="HI68" s="819"/>
      <c r="HJ68" s="202"/>
      <c r="HK68" s="290" t="str">
        <f>IF(HJ64=1,IF(HJ68="",HJ66*HK67,par!HH52),IF(HJ68="",InpReq,HJ68))</f>
        <v>Please enter required information</v>
      </c>
      <c r="HL68" s="716">
        <f>par!HM141</f>
        <v>0</v>
      </c>
      <c r="HM68" s="819"/>
      <c r="HN68" s="202"/>
      <c r="HO68" s="290" t="str">
        <f>IF(HN64=1,IF(HN68="",HN66*HO67,par!HL52),IF(HN68="",InpReq,HN68))</f>
        <v>Please enter required information</v>
      </c>
      <c r="HP68" s="716">
        <f>par!HQ141</f>
        <v>0</v>
      </c>
      <c r="HQ68" s="819"/>
      <c r="HR68" s="202"/>
      <c r="HS68" s="290" t="str">
        <f>IF(HR64=1,IF(HR68="",HR66*HS67,par!HP52),IF(HR68="",InpReq,HR68))</f>
        <v>Please enter required information</v>
      </c>
      <c r="HT68" s="716">
        <f>par!HU141</f>
        <v>0</v>
      </c>
      <c r="HU68" s="819"/>
      <c r="HV68" s="202"/>
      <c r="HW68" s="290" t="str">
        <f>IF(HV64=1,IF(HV68="",HV66*HW67,par!HT52),IF(HV68="",InpReq,HV68))</f>
        <v>Please enter required information</v>
      </c>
      <c r="HX68" s="716">
        <f>par!HY141</f>
        <v>0</v>
      </c>
      <c r="HY68" s="819"/>
      <c r="HZ68" s="202"/>
      <c r="IA68" s="290" t="str">
        <f>IF(HZ64=1,IF(HZ68="",HZ66*IA67,par!HX52),IF(HZ68="",InpReq,HZ68))</f>
        <v>Please enter required information</v>
      </c>
      <c r="IB68" s="716">
        <f>par!IC141</f>
        <v>0</v>
      </c>
      <c r="IC68" s="819"/>
      <c r="ID68" s="202"/>
      <c r="IE68" s="290" t="str">
        <f>IF(ID64=1,IF(ID68="",ID66*IE67,par!IB52),IF(ID68="",InpReq,ID68))</f>
        <v>Please enter required information</v>
      </c>
      <c r="IF68" s="716">
        <f>par!IG141</f>
        <v>0</v>
      </c>
      <c r="IG68" s="819"/>
      <c r="IH68" s="202"/>
      <c r="II68" s="290" t="str">
        <f>IF(IH64=1,IF(IH68="",IH66*II67,par!IF52),IF(IH68="",InpReq,IH68))</f>
        <v>Please enter required information</v>
      </c>
      <c r="IJ68" s="716">
        <f>par!IK141</f>
        <v>0</v>
      </c>
      <c r="IK68" s="819"/>
      <c r="IL68" s="202"/>
      <c r="IM68" s="290" t="str">
        <f>IF(IL64=1,IF(IL68="",IL66*IM67,par!IJ52),IF(IL68="",InpReq,IL68))</f>
        <v>Please enter required information</v>
      </c>
      <c r="IN68" s="716">
        <f>par!IO141</f>
        <v>0</v>
      </c>
      <c r="IO68" s="819"/>
      <c r="IP68" s="202"/>
      <c r="IQ68" s="290" t="str">
        <f>IF(IP64=1,IF(IP68="",IP66*IQ67,par!IN52),IF(IP68="",InpReq,IP68))</f>
        <v>Please enter required information</v>
      </c>
      <c r="IR68" s="716">
        <f>par!IS141</f>
        <v>0</v>
      </c>
      <c r="IS68" s="819"/>
      <c r="IT68" s="202"/>
      <c r="IU68" s="290" t="str">
        <f>IF(IT64=1,IF(IT68="",IT66*IU67,par!IR52),IF(IT68="",InpReq,IT68))</f>
        <v>Please enter required information</v>
      </c>
      <c r="IV68" s="716" t="e">
        <f>par!#REF!</f>
        <v>#REF!</v>
      </c>
      <c r="IW68" s="819"/>
      <c r="IX68" s="202"/>
      <c r="IY68" s="290" t="str">
        <f>IF(IX64=1,IF(IX68="",IX66*IY67,par!IV52),IF(IX68="",InpReq,IX68))</f>
        <v>Please enter required information</v>
      </c>
    </row>
    <row r="69" spans="2:259" ht="30.25" hidden="1" customHeight="1" x14ac:dyDescent="0.35">
      <c r="F69" s="473"/>
      <c r="G69" s="446"/>
      <c r="H69" s="716">
        <f>IF($D$5&lt;2011,par!H142,par!I142)</f>
        <v>0</v>
      </c>
      <c r="I69" s="819"/>
      <c r="J69" s="202"/>
      <c r="K69" s="292" t="str">
        <f>IF(J63&lt;2011,IF(J69="","",PlseDel),IF(J64=1,IF(J73="",IF(J69="",par!H59,J69),IF(J69="","",par!$D54)),IF(J69="","",par!H53)))</f>
        <v/>
      </c>
      <c r="L69" s="716">
        <f>IF($D$5&lt;2011,par!L142,par!M142)</f>
        <v>0</v>
      </c>
      <c r="M69" s="819"/>
      <c r="N69" s="202"/>
      <c r="O69" s="292" t="str">
        <f>IF(N63&lt;2011,IF(N69="","",PlseDel),IF(N64=1,IF(N73="",IF(N69="",par!L59,N69),IF(N69="","",par!$D54)),IF(N69="","",par!L53)))</f>
        <v/>
      </c>
      <c r="P69" s="716">
        <f>IF($D$5&lt;2011,par!P142,par!Q142)</f>
        <v>0</v>
      </c>
      <c r="Q69" s="819"/>
      <c r="R69" s="202"/>
      <c r="S69" s="292" t="str">
        <f>IF(R63&lt;2011,IF(R69="","",PlseDel),IF(R64=1,IF(R73="",IF(R69="",par!P59,R69),IF(R69="","",par!$D54)),IF(R69="","",par!P53)))</f>
        <v/>
      </c>
      <c r="T69" s="716">
        <f>IF($D$5&lt;2011,par!T142,par!U142)</f>
        <v>0</v>
      </c>
      <c r="U69" s="819"/>
      <c r="V69" s="202"/>
      <c r="W69" s="292" t="str">
        <f>IF(V63&lt;2011,IF(V69="","",PlseDel),IF(V64=1,IF(V73="",IF(V69="",par!T59,V69),IF(V69="","",par!$D54)),IF(V69="","",par!T53)))</f>
        <v/>
      </c>
      <c r="X69" s="716">
        <f>IF($D$5&lt;2011,par!X142,par!Y142)</f>
        <v>0</v>
      </c>
      <c r="Y69" s="819"/>
      <c r="Z69" s="202"/>
      <c r="AA69" s="292" t="str">
        <f>IF(Z63&lt;2011,IF(Z69="","",PlseDel),IF(Z64=1,IF(Z73="",IF(Z69="",par!X59,Z69),IF(Z69="","",par!$D54)),IF(Z69="","",par!X53)))</f>
        <v/>
      </c>
      <c r="AB69" s="716">
        <f>IF($D$5&lt;2011,par!AB142,par!AC142)</f>
        <v>0</v>
      </c>
      <c r="AC69" s="819"/>
      <c r="AD69" s="202"/>
      <c r="AE69" s="292" t="str">
        <f>IF(AD63&lt;2011,IF(AD69="","",PlseDel),IF(AD64=1,IF(AD73="",IF(AD69="",par!AB59,AD69),IF(AD69="","",par!$D54)),IF(AD69="","",par!AB53)))</f>
        <v/>
      </c>
      <c r="AF69" s="716">
        <f>IF($D$5&lt;2011,par!AF142,par!AG142)</f>
        <v>0</v>
      </c>
      <c r="AG69" s="819"/>
      <c r="AH69" s="202"/>
      <c r="AI69" s="292" t="str">
        <f>IF(AH63&lt;2011,IF(AH69="","",PlseDel),IF(AH64=1,IF(AH73="",IF(AH69="",par!AF59,AH69),IF(AH69="","",par!$D54)),IF(AH69="","",par!AF53)))</f>
        <v/>
      </c>
      <c r="AJ69" s="716">
        <f>IF($D$5&lt;2011,par!AJ142,par!AK142)</f>
        <v>0</v>
      </c>
      <c r="AK69" s="819"/>
      <c r="AL69" s="202"/>
      <c r="AM69" s="292" t="str">
        <f>IF(AL63&lt;2011,IF(AL69="","",PlseDel),IF(AL64=1,IF(AL73="",IF(AL69="",par!AJ59,AL69),IF(AL69="","",par!$D54)),IF(AL69="","",par!AJ53)))</f>
        <v/>
      </c>
      <c r="AN69" s="716">
        <f>IF($D$5&lt;2011,par!AN142,par!AO142)</f>
        <v>0</v>
      </c>
      <c r="AO69" s="819"/>
      <c r="AP69" s="202"/>
      <c r="AQ69" s="292" t="str">
        <f>IF(AP63&lt;2011,IF(AP69="","",PlseDel),IF(AP64=1,IF(AP73="",IF(AP69="",par!AN59,AP69),IF(AP69="","",par!$D54)),IF(AP69="","",par!AN53)))</f>
        <v/>
      </c>
      <c r="AR69" s="716">
        <f>IF($D$5&lt;2011,par!AR142,par!AS142)</f>
        <v>0</v>
      </c>
      <c r="AS69" s="819"/>
      <c r="AT69" s="202"/>
      <c r="AU69" s="292" t="str">
        <f>IF(AT63&lt;2011,IF(AT69="","",PlseDel),IF(AT64=1,IF(AT73="",IF(AT69="",par!AR59,AT69),IF(AT69="","",par!$D54)),IF(AT69="","",par!AR53)))</f>
        <v/>
      </c>
      <c r="AV69" s="716">
        <f>IF($D$5&lt;2011,par!AV142,par!AW142)</f>
        <v>0</v>
      </c>
      <c r="AW69" s="819"/>
      <c r="AX69" s="202"/>
      <c r="AY69" s="292" t="str">
        <f>IF(AX63&lt;2011,IF(AX69="","",PlseDel),IF(AX64=1,IF(AX73="",IF(AX69="",par!AV59,AX69),IF(AX69="","",par!$D54)),IF(AX69="","",par!AV53)))</f>
        <v/>
      </c>
      <c r="AZ69" s="716">
        <f>IF($D$5&lt;2011,par!AZ142,par!BA142)</f>
        <v>0</v>
      </c>
      <c r="BA69" s="819"/>
      <c r="BB69" s="202"/>
      <c r="BC69" s="292" t="str">
        <f>IF(BB63&lt;2011,IF(BB69="","",PlseDel),IF(BB64=1,IF(BB73="",IF(BB69="",par!AZ59,BB69),IF(BB69="","",par!$D54)),IF(BB69="","",par!AZ53)))</f>
        <v/>
      </c>
      <c r="BD69" s="716">
        <f>IF($D$5&lt;2011,par!BD142,par!BE142)</f>
        <v>0</v>
      </c>
      <c r="BE69" s="819"/>
      <c r="BF69" s="202"/>
      <c r="BG69" s="292" t="str">
        <f>IF(BF63&lt;2011,IF(BF69="","",PlseDel),IF(BF64=1,IF(BF73="",IF(BF69="",par!BD59,BF69),IF(BF69="","",par!$D54)),IF(BF69="","",par!BD53)))</f>
        <v/>
      </c>
      <c r="BH69" s="716">
        <f>IF($D$5&lt;2011,par!BH142,par!BI142)</f>
        <v>0</v>
      </c>
      <c r="BI69" s="819"/>
      <c r="BJ69" s="202"/>
      <c r="BK69" s="292" t="str">
        <f>IF(BJ63&lt;2011,IF(BJ69="","",PlseDel),IF(BJ64=1,IF(BJ73="",IF(BJ69="",par!BH59,BJ69),IF(BJ69="","",par!$D54)),IF(BJ69="","",par!BH53)))</f>
        <v/>
      </c>
      <c r="BL69" s="716">
        <f>IF($D$5&lt;2011,par!BL142,par!BM142)</f>
        <v>0</v>
      </c>
      <c r="BM69" s="819"/>
      <c r="BN69" s="202"/>
      <c r="BO69" s="292" t="str">
        <f>IF(BN63&lt;2011,IF(BN69="","",PlseDel),IF(BN64=1,IF(BN73="",IF(BN69="",par!BL59,BN69),IF(BN69="","",par!$D54)),IF(BN69="","",par!BL53)))</f>
        <v/>
      </c>
      <c r="BP69" s="716">
        <f>IF($D$5&lt;2011,par!BP142,par!BQ142)</f>
        <v>0</v>
      </c>
      <c r="BQ69" s="819"/>
      <c r="BR69" s="202"/>
      <c r="BS69" s="292" t="str">
        <f>IF(BR63&lt;2011,IF(BR69="","",PlseDel),IF(BR64=1,IF(BR73="",IF(BR69="",par!BP59,BR69),IF(BR69="","",par!$D54)),IF(BR69="","",par!BP53)))</f>
        <v/>
      </c>
      <c r="BT69" s="716">
        <f>IF($D$5&lt;2011,par!BT142,par!BU142)</f>
        <v>0</v>
      </c>
      <c r="BU69" s="819"/>
      <c r="BV69" s="202"/>
      <c r="BW69" s="292" t="str">
        <f>IF(BV63&lt;2011,IF(BV69="","",PlseDel),IF(BV64=1,IF(BV73="",IF(BV69="",par!BT59,BV69),IF(BV69="","",par!$D54)),IF(BV69="","",par!BT53)))</f>
        <v/>
      </c>
      <c r="BX69" s="716">
        <f>IF($D$5&lt;2011,par!BX142,par!BY142)</f>
        <v>0</v>
      </c>
      <c r="BY69" s="819"/>
      <c r="BZ69" s="202"/>
      <c r="CA69" s="292" t="str">
        <f>IF(BZ63&lt;2011,IF(BZ69="","",PlseDel),IF(BZ64=1,IF(BZ73="",IF(BZ69="",par!BX59,BZ69),IF(BZ69="","",par!$D54)),IF(BZ69="","",par!BX53)))</f>
        <v/>
      </c>
      <c r="CB69" s="716">
        <f>IF($D$5&lt;2011,par!CB142,par!CC142)</f>
        <v>0</v>
      </c>
      <c r="CC69" s="819"/>
      <c r="CD69" s="202"/>
      <c r="CE69" s="292" t="str">
        <f>IF(CD63&lt;2011,IF(CD69="","",PlseDel),IF(CD64=1,IF(CD73="",IF(CD69="",par!CB59,CD69),IF(CD69="","",par!$D54)),IF(CD69="","",par!CB53)))</f>
        <v/>
      </c>
      <c r="CF69" s="716">
        <f>IF($D$5&lt;2011,par!CF142,par!CG142)</f>
        <v>0</v>
      </c>
      <c r="CG69" s="819"/>
      <c r="CH69" s="202"/>
      <c r="CI69" s="292" t="str">
        <f>IF(CH63&lt;2011,IF(CH69="","",PlseDel),IF(CH64=1,IF(CH73="",IF(CH69="",par!CF59,CH69),IF(CH69="","",par!$D54)),IF(CH69="","",par!CF53)))</f>
        <v/>
      </c>
      <c r="CJ69" s="716">
        <f>IF($D$5&lt;2011,par!CJ142,par!CK142)</f>
        <v>0</v>
      </c>
      <c r="CK69" s="819"/>
      <c r="CL69" s="202"/>
      <c r="CM69" s="292" t="str">
        <f>IF(CL63&lt;2011,IF(CL69="","",PlseDel),IF(CL64=1,IF(CL73="",IF(CL69="",par!CJ59,CL69),IF(CL69="","",par!$D54)),IF(CL69="","",par!CJ53)))</f>
        <v/>
      </c>
      <c r="CN69" s="716">
        <f>IF($D$5&lt;2011,par!CN142,par!CO142)</f>
        <v>0</v>
      </c>
      <c r="CO69" s="819"/>
      <c r="CP69" s="202"/>
      <c r="CQ69" s="292" t="str">
        <f>IF(CP63&lt;2011,IF(CP69="","",PlseDel),IF(CP64=1,IF(CP73="",IF(CP69="",par!CN59,CP69),IF(CP69="","",par!$D54)),IF(CP69="","",par!CN53)))</f>
        <v/>
      </c>
      <c r="CR69" s="716">
        <f>IF($D$5&lt;2011,par!CR142,par!CS142)</f>
        <v>0</v>
      </c>
      <c r="CS69" s="819"/>
      <c r="CT69" s="202"/>
      <c r="CU69" s="292" t="str">
        <f>IF(CT63&lt;2011,IF(CT69="","",PlseDel),IF(CT64=1,IF(CT73="",IF(CT69="",par!CR59,CT69),IF(CT69="","",par!$D54)),IF(CT69="","",par!CR53)))</f>
        <v/>
      </c>
      <c r="CV69" s="716">
        <f>IF($D$5&lt;2011,par!CV142,par!CW142)</f>
        <v>0</v>
      </c>
      <c r="CW69" s="819"/>
      <c r="CX69" s="202"/>
      <c r="CY69" s="292" t="str">
        <f>IF(CX63&lt;2011,IF(CX69="","",PlseDel),IF(CX64=1,IF(CX73="",IF(CX69="",par!CV59,CX69),IF(CX69="","",par!$D54)),IF(CX69="","",par!CV53)))</f>
        <v/>
      </c>
      <c r="CZ69" s="716">
        <f>IF($D$5&lt;2011,par!CZ142,par!DA142)</f>
        <v>0</v>
      </c>
      <c r="DA69" s="819"/>
      <c r="DB69" s="202"/>
      <c r="DC69" s="292" t="str">
        <f>IF(DB63&lt;2011,IF(DB69="","",PlseDel),IF(DB64=1,IF(DB73="",IF(DB69="",par!CZ59,DB69),IF(DB69="","",par!$D54)),IF(DB69="","",par!CZ53)))</f>
        <v/>
      </c>
      <c r="DD69" s="716">
        <f>IF($D$5&lt;2011,par!DD142,par!DE142)</f>
        <v>0</v>
      </c>
      <c r="DE69" s="819"/>
      <c r="DF69" s="202"/>
      <c r="DG69" s="292" t="str">
        <f>IF(DF63&lt;2011,IF(DF69="","",PlseDel),IF(DF64=1,IF(DF73="",IF(DF69="",par!DD59,DF69),IF(DF69="","",par!$D54)),IF(DF69="","",par!DD53)))</f>
        <v/>
      </c>
      <c r="DH69" s="716">
        <f>IF($D$5&lt;2011,par!DH142,par!DI142)</f>
        <v>0</v>
      </c>
      <c r="DI69" s="819"/>
      <c r="DJ69" s="202"/>
      <c r="DK69" s="292" t="str">
        <f>IF(DJ63&lt;2011,IF(DJ69="","",PlseDel),IF(DJ64=1,IF(DJ73="",IF(DJ69="",par!DH59,DJ69),IF(DJ69="","",par!$D54)),IF(DJ69="","",par!DH53)))</f>
        <v/>
      </c>
      <c r="DL69" s="716">
        <f>IF($D$5&lt;2011,par!DL142,par!DM142)</f>
        <v>0</v>
      </c>
      <c r="DM69" s="819"/>
      <c r="DN69" s="202"/>
      <c r="DO69" s="292" t="str">
        <f>IF(DN63&lt;2011,IF(DN69="","",PlseDel),IF(DN64=1,IF(DN73="",IF(DN69="",par!DL59,DN69),IF(DN69="","",par!$D54)),IF(DN69="","",par!DL53)))</f>
        <v/>
      </c>
      <c r="DP69" s="716">
        <f>IF($D$5&lt;2011,par!DP142,par!DQ142)</f>
        <v>0</v>
      </c>
      <c r="DQ69" s="819"/>
      <c r="DR69" s="202"/>
      <c r="DS69" s="292" t="str">
        <f>IF(DR63&lt;2011,IF(DR69="","",PlseDel),IF(DR64=1,IF(DR73="",IF(DR69="",par!DP59,DR69),IF(DR69="","",par!$D54)),IF(DR69="","",par!DP53)))</f>
        <v/>
      </c>
      <c r="DT69" s="716">
        <f>IF($D$5&lt;2011,par!DT142,par!DU142)</f>
        <v>0</v>
      </c>
      <c r="DU69" s="819"/>
      <c r="DV69" s="202"/>
      <c r="DW69" s="292" t="str">
        <f>IF(DV63&lt;2011,IF(DV69="","",PlseDel),IF(DV64=1,IF(DV73="",IF(DV69="",par!DT59,DV69),IF(DV69="","",par!$D54)),IF(DV69="","",par!DT53)))</f>
        <v/>
      </c>
      <c r="DX69" s="716">
        <f>IF($D$5&lt;2011,par!DX142,par!DY142)</f>
        <v>0</v>
      </c>
      <c r="DY69" s="819"/>
      <c r="DZ69" s="202"/>
      <c r="EA69" s="292" t="str">
        <f>IF(DZ63&lt;2011,IF(DZ69="","",PlseDel),IF(DZ64=1,IF(DZ73="",IF(DZ69="",par!DX59,DZ69),IF(DZ69="","",par!$D54)),IF(DZ69="","",par!DX53)))</f>
        <v/>
      </c>
      <c r="EB69" s="716">
        <f>IF($D$5&lt;2011,par!EB142,par!EC142)</f>
        <v>0</v>
      </c>
      <c r="EC69" s="819"/>
      <c r="ED69" s="202"/>
      <c r="EE69" s="292" t="str">
        <f>IF(ED63&lt;2011,IF(ED69="","",PlseDel),IF(ED64=1,IF(ED73="",IF(ED69="",par!EB59,ED69),IF(ED69="","",par!$D54)),IF(ED69="","",par!EB53)))</f>
        <v/>
      </c>
      <c r="EF69" s="716">
        <f>IF($D$5&lt;2011,par!EF142,par!EG142)</f>
        <v>0</v>
      </c>
      <c r="EG69" s="819"/>
      <c r="EH69" s="202"/>
      <c r="EI69" s="292" t="str">
        <f>IF(EH63&lt;2011,IF(EH69="","",PlseDel),IF(EH64=1,IF(EH73="",IF(EH69="",par!EF59,EH69),IF(EH69="","",par!$D54)),IF(EH69="","",par!EF53)))</f>
        <v/>
      </c>
      <c r="EJ69" s="716">
        <f>IF($D$5&lt;2011,par!EJ142,par!EK142)</f>
        <v>0</v>
      </c>
      <c r="EK69" s="819"/>
      <c r="EL69" s="202"/>
      <c r="EM69" s="292" t="str">
        <f>IF(EL63&lt;2011,IF(EL69="","",PlseDel),IF(EL64=1,IF(EL73="",IF(EL69="",par!EJ59,EL69),IF(EL69="","",par!$D54)),IF(EL69="","",par!EJ53)))</f>
        <v/>
      </c>
      <c r="EN69" s="716">
        <f>IF($D$5&lt;2011,par!EN142,par!EO142)</f>
        <v>0</v>
      </c>
      <c r="EO69" s="819"/>
      <c r="EP69" s="202"/>
      <c r="EQ69" s="292" t="str">
        <f>IF(EP63&lt;2011,IF(EP69="","",PlseDel),IF(EP64=1,IF(EP73="",IF(EP69="",par!EN59,EP69),IF(EP69="","",par!$D54)),IF(EP69="","",par!EN53)))</f>
        <v/>
      </c>
      <c r="ER69" s="716">
        <f>IF($D$5&lt;2011,par!ER142,par!ES142)</f>
        <v>0</v>
      </c>
      <c r="ES69" s="819"/>
      <c r="ET69" s="202"/>
      <c r="EU69" s="292" t="str">
        <f>IF(ET63&lt;2011,IF(ET69="","",PlseDel),IF(ET64=1,IF(ET73="",IF(ET69="",par!ER59,ET69),IF(ET69="","",par!$D54)),IF(ET69="","",par!ER53)))</f>
        <v/>
      </c>
      <c r="EV69" s="716">
        <f>IF($D$5&lt;2011,par!EV142,par!EW142)</f>
        <v>0</v>
      </c>
      <c r="EW69" s="819"/>
      <c r="EX69" s="202"/>
      <c r="EY69" s="292" t="str">
        <f>IF(EX63&lt;2011,IF(EX69="","",PlseDel),IF(EX64=1,IF(EX73="",IF(EX69="",par!EV59,EX69),IF(EX69="","",par!$D54)),IF(EX69="","",par!EV53)))</f>
        <v/>
      </c>
      <c r="EZ69" s="716">
        <f>IF($D$5&lt;2011,par!EZ142,par!FA142)</f>
        <v>0</v>
      </c>
      <c r="FA69" s="819"/>
      <c r="FB69" s="202"/>
      <c r="FC69" s="292" t="str">
        <f>IF(FB63&lt;2011,IF(FB69="","",PlseDel),IF(FB64=1,IF(FB73="",IF(FB69="",par!EZ59,FB69),IF(FB69="","",par!$D54)),IF(FB69="","",par!EZ53)))</f>
        <v/>
      </c>
      <c r="FD69" s="716">
        <f>IF($D$5&lt;2011,par!FD142,par!FE142)</f>
        <v>0</v>
      </c>
      <c r="FE69" s="819"/>
      <c r="FF69" s="202"/>
      <c r="FG69" s="292" t="str">
        <f>IF(FF63&lt;2011,IF(FF69="","",PlseDel),IF(FF64=1,IF(FF73="",IF(FF69="",par!FD59,FF69),IF(FF69="","",par!$D54)),IF(FF69="","",par!FD53)))</f>
        <v/>
      </c>
      <c r="FH69" s="716">
        <f>IF($D$5&lt;2011,par!FH142,par!FI142)</f>
        <v>0</v>
      </c>
      <c r="FI69" s="819"/>
      <c r="FJ69" s="202"/>
      <c r="FK69" s="292" t="str">
        <f>IF(FJ63&lt;2011,IF(FJ69="","",PlseDel),IF(FJ64=1,IF(FJ73="",IF(FJ69="",par!FH59,FJ69),IF(FJ69="","",par!$D54)),IF(FJ69="","",par!FH53)))</f>
        <v/>
      </c>
      <c r="FL69" s="716">
        <f>IF($D$5&lt;2011,par!FL142,par!FM142)</f>
        <v>0</v>
      </c>
      <c r="FM69" s="819"/>
      <c r="FN69" s="202"/>
      <c r="FO69" s="292" t="str">
        <f>IF(FN63&lt;2011,IF(FN69="","",PlseDel),IF(FN64=1,IF(FN73="",IF(FN69="",par!FL59,FN69),IF(FN69="","",par!$D54)),IF(FN69="","",par!FL53)))</f>
        <v/>
      </c>
      <c r="FP69" s="716">
        <f>IF($D$5&lt;2011,par!FP142,par!FQ142)</f>
        <v>0</v>
      </c>
      <c r="FQ69" s="819"/>
      <c r="FR69" s="202"/>
      <c r="FS69" s="292" t="str">
        <f>IF(FR63&lt;2011,IF(FR69="","",PlseDel),IF(FR64=1,IF(FR73="",IF(FR69="",par!FP59,FR69),IF(FR69="","",par!$D54)),IF(FR69="","",par!FP53)))</f>
        <v/>
      </c>
      <c r="FT69" s="716">
        <f>IF($D$5&lt;2011,par!FT142,par!FU142)</f>
        <v>0</v>
      </c>
      <c r="FU69" s="819"/>
      <c r="FV69" s="202"/>
      <c r="FW69" s="292" t="str">
        <f>IF(FV63&lt;2011,IF(FV69="","",PlseDel),IF(FV64=1,IF(FV73="",IF(FV69="",par!FT59,FV69),IF(FV69="","",par!$D54)),IF(FV69="","",par!FT53)))</f>
        <v/>
      </c>
      <c r="FX69" s="716">
        <f>IF($D$5&lt;2011,par!FX142,par!FY142)</f>
        <v>0</v>
      </c>
      <c r="FY69" s="819"/>
      <c r="FZ69" s="202"/>
      <c r="GA69" s="292" t="str">
        <f>IF(FZ63&lt;2011,IF(FZ69="","",PlseDel),IF(FZ64=1,IF(FZ73="",IF(FZ69="",par!FX59,FZ69),IF(FZ69="","",par!$D54)),IF(FZ69="","",par!FX53)))</f>
        <v/>
      </c>
      <c r="GB69" s="716">
        <f>IF($D$5&lt;2011,par!GB142,par!GC142)</f>
        <v>0</v>
      </c>
      <c r="GC69" s="819"/>
      <c r="GD69" s="202"/>
      <c r="GE69" s="292" t="str">
        <f>IF(GD63&lt;2011,IF(GD69="","",PlseDel),IF(GD64=1,IF(GD73="",IF(GD69="",par!GB59,GD69),IF(GD69="","",par!$D54)),IF(GD69="","",par!GB53)))</f>
        <v/>
      </c>
      <c r="GF69" s="716">
        <f>IF($D$5&lt;2011,par!GF142,par!GG142)</f>
        <v>0</v>
      </c>
      <c r="GG69" s="819"/>
      <c r="GH69" s="202"/>
      <c r="GI69" s="292" t="str">
        <f>IF(GH63&lt;2011,IF(GH69="","",PlseDel),IF(GH64=1,IF(GH73="",IF(GH69="",par!GF59,GH69),IF(GH69="","",par!$D54)),IF(GH69="","",par!GF53)))</f>
        <v/>
      </c>
      <c r="GJ69" s="716">
        <f>IF($D$5&lt;2011,par!GJ142,par!GK142)</f>
        <v>0</v>
      </c>
      <c r="GK69" s="819"/>
      <c r="GL69" s="202"/>
      <c r="GM69" s="292" t="str">
        <f>IF(GL63&lt;2011,IF(GL69="","",PlseDel),IF(GL64=1,IF(GL73="",IF(GL69="",par!GJ59,GL69),IF(GL69="","",par!$D54)),IF(GL69="","",par!GJ53)))</f>
        <v/>
      </c>
      <c r="GN69" s="716">
        <f>IF($D$5&lt;2011,par!GN142,par!GO142)</f>
        <v>0</v>
      </c>
      <c r="GO69" s="819"/>
      <c r="GP69" s="202"/>
      <c r="GQ69" s="292" t="str">
        <f>IF(GP63&lt;2011,IF(GP69="","",PlseDel),IF(GP64=1,IF(GP73="",IF(GP69="",par!GN59,GP69),IF(GP69="","",par!$D54)),IF(GP69="","",par!GN53)))</f>
        <v/>
      </c>
      <c r="GR69" s="716">
        <f>IF($D$5&lt;2011,par!GR142,par!GS142)</f>
        <v>0</v>
      </c>
      <c r="GS69" s="819"/>
      <c r="GT69" s="202"/>
      <c r="GU69" s="292" t="str">
        <f>IF(GT63&lt;2011,IF(GT69="","",PlseDel),IF(GT64=1,IF(GT73="",IF(GT69="",par!GR59,GT69),IF(GT69="","",par!$D54)),IF(GT69="","",par!GR53)))</f>
        <v/>
      </c>
      <c r="GV69" s="716">
        <f>IF($D$5&lt;2011,par!GV142,par!GW142)</f>
        <v>0</v>
      </c>
      <c r="GW69" s="819"/>
      <c r="GX69" s="202"/>
      <c r="GY69" s="292" t="str">
        <f>IF(GX63&lt;2011,IF(GX69="","",PlseDel),IF(GX64=1,IF(GX73="",IF(GX69="",par!GV59,GX69),IF(GX69="","",par!$D54)),IF(GX69="","",par!GV53)))</f>
        <v/>
      </c>
      <c r="GZ69" s="716">
        <f>IF($D$5&lt;2011,par!GZ142,par!HA142)</f>
        <v>0</v>
      </c>
      <c r="HA69" s="819"/>
      <c r="HB69" s="202"/>
      <c r="HC69" s="292" t="str">
        <f>IF(HB63&lt;2011,IF(HB69="","",PlseDel),IF(HB64=1,IF(HB73="",IF(HB69="",par!GZ59,HB69),IF(HB69="","",par!$D54)),IF(HB69="","",par!GZ53)))</f>
        <v/>
      </c>
      <c r="HD69" s="716">
        <f>IF($D$5&lt;2011,par!HD142,par!HE142)</f>
        <v>0</v>
      </c>
      <c r="HE69" s="819"/>
      <c r="HF69" s="202"/>
      <c r="HG69" s="292" t="str">
        <f>IF(HF63&lt;2011,IF(HF69="","",PlseDel),IF(HF64=1,IF(HF73="",IF(HF69="",par!HD59,HF69),IF(HF69="","",par!$D54)),IF(HF69="","",par!HD53)))</f>
        <v/>
      </c>
      <c r="HH69" s="716">
        <f>IF($D$5&lt;2011,par!HH142,par!HI142)</f>
        <v>0</v>
      </c>
      <c r="HI69" s="819"/>
      <c r="HJ69" s="202"/>
      <c r="HK69" s="292" t="str">
        <f>IF(HJ63&lt;2011,IF(HJ69="","",PlseDel),IF(HJ64=1,IF(HJ73="",IF(HJ69="",par!HH59,HJ69),IF(HJ69="","",par!$D54)),IF(HJ69="","",par!HH53)))</f>
        <v/>
      </c>
      <c r="HL69" s="716">
        <f>IF($D$5&lt;2011,par!HL142,par!HM142)</f>
        <v>0</v>
      </c>
      <c r="HM69" s="819"/>
      <c r="HN69" s="202"/>
      <c r="HO69" s="292" t="str">
        <f>IF(HN63&lt;2011,IF(HN69="","",PlseDel),IF(HN64=1,IF(HN73="",IF(HN69="",par!HL59,HN69),IF(HN69="","",par!$D54)),IF(HN69="","",par!HL53)))</f>
        <v/>
      </c>
      <c r="HP69" s="716">
        <f>IF($D$5&lt;2011,par!HP142,par!HQ142)</f>
        <v>0</v>
      </c>
      <c r="HQ69" s="819"/>
      <c r="HR69" s="202"/>
      <c r="HS69" s="292" t="str">
        <f>IF(HR63&lt;2011,IF(HR69="","",PlseDel),IF(HR64=1,IF(HR73="",IF(HR69="",par!HP59,HR69),IF(HR69="","",par!$D54)),IF(HR69="","",par!HP53)))</f>
        <v/>
      </c>
      <c r="HT69" s="716">
        <f>IF($D$5&lt;2011,par!HT142,par!HU142)</f>
        <v>0</v>
      </c>
      <c r="HU69" s="819"/>
      <c r="HV69" s="202"/>
      <c r="HW69" s="292" t="str">
        <f>IF(HV63&lt;2011,IF(HV69="","",PlseDel),IF(HV64=1,IF(HV73="",IF(HV69="",par!HT59,HV69),IF(HV69="","",par!$D54)),IF(HV69="","",par!HT53)))</f>
        <v/>
      </c>
      <c r="HX69" s="716">
        <f>IF($D$5&lt;2011,par!HX142,par!HY142)</f>
        <v>0</v>
      </c>
      <c r="HY69" s="819"/>
      <c r="HZ69" s="202"/>
      <c r="IA69" s="292" t="str">
        <f>IF(HZ63&lt;2011,IF(HZ69="","",PlseDel),IF(HZ64=1,IF(HZ73="",IF(HZ69="",par!HX59,HZ69),IF(HZ69="","",par!$D54)),IF(HZ69="","",par!HX53)))</f>
        <v/>
      </c>
      <c r="IB69" s="716">
        <f>IF($D$5&lt;2011,par!IB142,par!IC142)</f>
        <v>0</v>
      </c>
      <c r="IC69" s="819"/>
      <c r="ID69" s="202"/>
      <c r="IE69" s="292" t="str">
        <f>IF(ID63&lt;2011,IF(ID69="","",PlseDel),IF(ID64=1,IF(ID73="",IF(ID69="",par!IB59,ID69),IF(ID69="","",par!$D54)),IF(ID69="","",par!IB53)))</f>
        <v/>
      </c>
      <c r="IF69" s="716">
        <f>IF($D$5&lt;2011,par!IF142,par!IG142)</f>
        <v>0</v>
      </c>
      <c r="IG69" s="819"/>
      <c r="IH69" s="202"/>
      <c r="II69" s="292" t="str">
        <f>IF(IH63&lt;2011,IF(IH69="","",PlseDel),IF(IH64=1,IF(IH73="",IF(IH69="",par!IF59,IH69),IF(IH69="","",par!$D54)),IF(IH69="","",par!IF53)))</f>
        <v/>
      </c>
      <c r="IJ69" s="716">
        <f>IF($D$5&lt;2011,par!IJ142,par!IK142)</f>
        <v>0</v>
      </c>
      <c r="IK69" s="819"/>
      <c r="IL69" s="202"/>
      <c r="IM69" s="292" t="str">
        <f>IF(IL63&lt;2011,IF(IL69="","",PlseDel),IF(IL64=1,IF(IL73="",IF(IL69="",par!IJ59,IL69),IF(IL69="","",par!$D54)),IF(IL69="","",par!IJ53)))</f>
        <v/>
      </c>
      <c r="IN69" s="716">
        <f>IF($D$5&lt;2011,par!IN142,par!IO142)</f>
        <v>0</v>
      </c>
      <c r="IO69" s="819"/>
      <c r="IP69" s="202"/>
      <c r="IQ69" s="292" t="str">
        <f>IF(IP63&lt;2011,IF(IP69="","",PlseDel),IF(IP64=1,IF(IP73="",IF(IP69="",par!IN59,IP69),IF(IP69="","",par!$D54)),IF(IP69="","",par!IN53)))</f>
        <v/>
      </c>
      <c r="IR69" s="716">
        <f>IF($D$5&lt;2011,par!IR142,par!IS142)</f>
        <v>0</v>
      </c>
      <c r="IS69" s="819"/>
      <c r="IT69" s="202"/>
      <c r="IU69" s="292" t="str">
        <f>IF(IT63&lt;2011,IF(IT69="","",PlseDel),IF(IT64=1,IF(IT73="",IF(IT69="",par!IR59,IT69),IF(IT69="","",par!$D54)),IF(IT69="","",par!IR53)))</f>
        <v/>
      </c>
      <c r="IV69" s="716">
        <f>IF($D$5&lt;2011,par!IV142,par!#REF!)</f>
        <v>0</v>
      </c>
      <c r="IW69" s="819"/>
      <c r="IX69" s="202"/>
      <c r="IY69" s="292" t="str">
        <f>IF(IX63&lt;2011,IF(IX69="","",PlseDel),IF(IX64=1,IF(IX73="",IF(IX69="",par!IV59,IX69),IF(IX69="","",par!$D54)),IF(IX69="","",par!IV53)))</f>
        <v/>
      </c>
    </row>
    <row r="70" spans="2:259" ht="30.25" hidden="1" customHeight="1" x14ac:dyDescent="0.35">
      <c r="F70" s="475"/>
      <c r="G70" s="450"/>
      <c r="H70" s="716">
        <f>IF($D$5&lt;2011,par!H143,par!I143)</f>
        <v>0</v>
      </c>
      <c r="I70" s="819"/>
      <c r="J70" s="202"/>
      <c r="K70" s="293" t="str">
        <f>IF(J64=1,IF(J74="",IF(J70="",par!H60,J70),IF(J70="","",par!$D55)),IF(J70="","",par!H53))</f>
        <v/>
      </c>
      <c r="L70" s="716">
        <f>IF($D$5&lt;2011,par!L143,par!M143)</f>
        <v>0</v>
      </c>
      <c r="M70" s="819"/>
      <c r="N70" s="202"/>
      <c r="O70" s="293" t="str">
        <f>IF(N64=1,IF(N74="",IF(N70="",par!L60,N70),IF(N70="","",par!$D55)),IF(N70="","",par!L53))</f>
        <v/>
      </c>
      <c r="P70" s="716">
        <f>IF($D$5&lt;2011,par!P143,par!Q143)</f>
        <v>0</v>
      </c>
      <c r="Q70" s="819"/>
      <c r="R70" s="202"/>
      <c r="S70" s="293" t="str">
        <f>IF(R64=1,IF(R74="",IF(R70="",par!P60,R70),IF(R70="","",par!$D55)),IF(R70="","",par!P53))</f>
        <v/>
      </c>
      <c r="T70" s="716">
        <f>IF($D$5&lt;2011,par!T143,par!U143)</f>
        <v>0</v>
      </c>
      <c r="U70" s="819"/>
      <c r="V70" s="202"/>
      <c r="W70" s="293" t="str">
        <f>IF(V64=1,IF(V74="",IF(V70="",par!T60,V70),IF(V70="","",par!$D55)),IF(V70="","",par!T53))</f>
        <v/>
      </c>
      <c r="X70" s="716">
        <f>IF($D$5&lt;2011,par!X143,par!Y143)</f>
        <v>0</v>
      </c>
      <c r="Y70" s="819"/>
      <c r="Z70" s="202"/>
      <c r="AA70" s="293" t="str">
        <f>IF(Z64=1,IF(Z74="",IF(Z70="",par!X60,Z70),IF(Z70="","",par!$D55)),IF(Z70="","",par!X53))</f>
        <v/>
      </c>
      <c r="AB70" s="716">
        <f>IF($D$5&lt;2011,par!AB143,par!AC143)</f>
        <v>0</v>
      </c>
      <c r="AC70" s="819"/>
      <c r="AD70" s="202"/>
      <c r="AE70" s="293" t="str">
        <f>IF(AD64=1,IF(AD74="",IF(AD70="",par!AB60,AD70),IF(AD70="","",par!$D55)),IF(AD70="","",par!AB53))</f>
        <v/>
      </c>
      <c r="AF70" s="716">
        <f>IF($D$5&lt;2011,par!AF143,par!AG143)</f>
        <v>0</v>
      </c>
      <c r="AG70" s="819"/>
      <c r="AH70" s="202"/>
      <c r="AI70" s="293" t="str">
        <f>IF(AH64=1,IF(AH74="",IF(AH70="",par!AF60,AH70),IF(AH70="","",par!$D55)),IF(AH70="","",par!AF53))</f>
        <v/>
      </c>
      <c r="AJ70" s="716">
        <f>IF($D$5&lt;2011,par!AJ143,par!AK143)</f>
        <v>0</v>
      </c>
      <c r="AK70" s="819"/>
      <c r="AL70" s="202"/>
      <c r="AM70" s="293" t="str">
        <f>IF(AL64=1,IF(AL74="",IF(AL70="",par!AJ60,AL70),IF(AL70="","",par!$D55)),IF(AL70="","",par!AJ53))</f>
        <v/>
      </c>
      <c r="AN70" s="716">
        <f>IF($D$5&lt;2011,par!AN143,par!AO143)</f>
        <v>0</v>
      </c>
      <c r="AO70" s="819"/>
      <c r="AP70" s="202"/>
      <c r="AQ70" s="293" t="str">
        <f>IF(AP64=1,IF(AP74="",IF(AP70="",par!AN60,AP70),IF(AP70="","",par!$D55)),IF(AP70="","",par!AN53))</f>
        <v/>
      </c>
      <c r="AR70" s="716">
        <f>IF($D$5&lt;2011,par!AR143,par!AS143)</f>
        <v>0</v>
      </c>
      <c r="AS70" s="819"/>
      <c r="AT70" s="202"/>
      <c r="AU70" s="293" t="str">
        <f>IF(AT64=1,IF(AT74="",IF(AT70="",par!AR60,AT70),IF(AT70="","",par!$D55)),IF(AT70="","",par!AR53))</f>
        <v/>
      </c>
      <c r="AV70" s="716">
        <f>IF($D$5&lt;2011,par!AV143,par!AW143)</f>
        <v>0</v>
      </c>
      <c r="AW70" s="819"/>
      <c r="AX70" s="202"/>
      <c r="AY70" s="293" t="str">
        <f>IF(AX64=1,IF(AX74="",IF(AX70="",par!AV60,AX70),IF(AX70="","",par!$D55)),IF(AX70="","",par!AV53))</f>
        <v/>
      </c>
      <c r="AZ70" s="716">
        <f>IF($D$5&lt;2011,par!AZ143,par!BA143)</f>
        <v>0</v>
      </c>
      <c r="BA70" s="819"/>
      <c r="BB70" s="202"/>
      <c r="BC70" s="293" t="str">
        <f>IF(BB64=1,IF(BB74="",IF(BB70="",par!AZ60,BB70),IF(BB70="","",par!$D55)),IF(BB70="","",par!AZ53))</f>
        <v/>
      </c>
      <c r="BD70" s="716">
        <f>IF($D$5&lt;2011,par!BD143,par!BE143)</f>
        <v>0</v>
      </c>
      <c r="BE70" s="819"/>
      <c r="BF70" s="202"/>
      <c r="BG70" s="293" t="str">
        <f>IF(BF64=1,IF(BF74="",IF(BF70="",par!BD60,BF70),IF(BF70="","",par!$D55)),IF(BF70="","",par!BD53))</f>
        <v/>
      </c>
      <c r="BH70" s="716">
        <f>IF($D$5&lt;2011,par!BH143,par!BI143)</f>
        <v>0</v>
      </c>
      <c r="BI70" s="819"/>
      <c r="BJ70" s="202"/>
      <c r="BK70" s="293" t="str">
        <f>IF(BJ64=1,IF(BJ74="",IF(BJ70="",par!BH60,BJ70),IF(BJ70="","",par!$D55)),IF(BJ70="","",par!BH53))</f>
        <v/>
      </c>
      <c r="BL70" s="716">
        <f>IF($D$5&lt;2011,par!BL143,par!BM143)</f>
        <v>0</v>
      </c>
      <c r="BM70" s="819"/>
      <c r="BN70" s="202"/>
      <c r="BO70" s="293" t="str">
        <f>IF(BN64=1,IF(BN74="",IF(BN70="",par!BL60,BN70),IF(BN70="","",par!$D55)),IF(BN70="","",par!BL53))</f>
        <v/>
      </c>
      <c r="BP70" s="716">
        <f>IF($D$5&lt;2011,par!BP143,par!BQ143)</f>
        <v>0</v>
      </c>
      <c r="BQ70" s="819"/>
      <c r="BR70" s="202"/>
      <c r="BS70" s="293" t="str">
        <f>IF(BR64=1,IF(BR74="",IF(BR70="",par!BP60,BR70),IF(BR70="","",par!$D55)),IF(BR70="","",par!BP53))</f>
        <v/>
      </c>
      <c r="BT70" s="716">
        <f>IF($D$5&lt;2011,par!BT143,par!BU143)</f>
        <v>0</v>
      </c>
      <c r="BU70" s="819"/>
      <c r="BV70" s="202"/>
      <c r="BW70" s="293" t="str">
        <f>IF(BV64=1,IF(BV74="",IF(BV70="",par!BT60,BV70),IF(BV70="","",par!$D55)),IF(BV70="","",par!BT53))</f>
        <v/>
      </c>
      <c r="BX70" s="716">
        <f>IF($D$5&lt;2011,par!BX143,par!BY143)</f>
        <v>0</v>
      </c>
      <c r="BY70" s="819"/>
      <c r="BZ70" s="202"/>
      <c r="CA70" s="293" t="str">
        <f>IF(BZ64=1,IF(BZ74="",IF(BZ70="",par!BX60,BZ70),IF(BZ70="","",par!$D55)),IF(BZ70="","",par!BX53))</f>
        <v/>
      </c>
      <c r="CB70" s="716">
        <f>IF($D$5&lt;2011,par!CB143,par!CC143)</f>
        <v>0</v>
      </c>
      <c r="CC70" s="819"/>
      <c r="CD70" s="202"/>
      <c r="CE70" s="293" t="str">
        <f>IF(CD64=1,IF(CD74="",IF(CD70="",par!CB60,CD70),IF(CD70="","",par!$D55)),IF(CD70="","",par!CB53))</f>
        <v/>
      </c>
      <c r="CF70" s="716">
        <f>IF($D$5&lt;2011,par!CF143,par!CG143)</f>
        <v>0</v>
      </c>
      <c r="CG70" s="819"/>
      <c r="CH70" s="202"/>
      <c r="CI70" s="293" t="str">
        <f>IF(CH64=1,IF(CH74="",IF(CH70="",par!CF60,CH70),IF(CH70="","",par!$D55)),IF(CH70="","",par!CF53))</f>
        <v/>
      </c>
      <c r="CJ70" s="716">
        <f>IF($D$5&lt;2011,par!CJ143,par!CK143)</f>
        <v>0</v>
      </c>
      <c r="CK70" s="819"/>
      <c r="CL70" s="202"/>
      <c r="CM70" s="293" t="str">
        <f>IF(CL64=1,IF(CL74="",IF(CL70="",par!CJ60,CL70),IF(CL70="","",par!$D55)),IF(CL70="","",par!CJ53))</f>
        <v/>
      </c>
      <c r="CN70" s="716">
        <f>IF($D$5&lt;2011,par!CN143,par!CO143)</f>
        <v>0</v>
      </c>
      <c r="CO70" s="819"/>
      <c r="CP70" s="202"/>
      <c r="CQ70" s="293" t="str">
        <f>IF(CP64=1,IF(CP74="",IF(CP70="",par!CN60,CP70),IF(CP70="","",par!$D55)),IF(CP70="","",par!CN53))</f>
        <v/>
      </c>
      <c r="CR70" s="716">
        <f>IF($D$5&lt;2011,par!CR143,par!CS143)</f>
        <v>0</v>
      </c>
      <c r="CS70" s="819"/>
      <c r="CT70" s="202"/>
      <c r="CU70" s="293" t="str">
        <f>IF(CT64=1,IF(CT74="",IF(CT70="",par!CR60,CT70),IF(CT70="","",par!$D55)),IF(CT70="","",par!CR53))</f>
        <v/>
      </c>
      <c r="CV70" s="716">
        <f>IF($D$5&lt;2011,par!CV143,par!CW143)</f>
        <v>0</v>
      </c>
      <c r="CW70" s="819"/>
      <c r="CX70" s="202"/>
      <c r="CY70" s="293" t="str">
        <f>IF(CX64=1,IF(CX74="",IF(CX70="",par!CV60,CX70),IF(CX70="","",par!$D55)),IF(CX70="","",par!CV53))</f>
        <v/>
      </c>
      <c r="CZ70" s="716">
        <f>IF($D$5&lt;2011,par!CZ143,par!DA143)</f>
        <v>0</v>
      </c>
      <c r="DA70" s="819"/>
      <c r="DB70" s="202"/>
      <c r="DC70" s="293" t="str">
        <f>IF(DB64=1,IF(DB74="",IF(DB70="",par!CZ60,DB70),IF(DB70="","",par!$D55)),IF(DB70="","",par!CZ53))</f>
        <v/>
      </c>
      <c r="DD70" s="716">
        <f>IF($D$5&lt;2011,par!DD143,par!DE143)</f>
        <v>0</v>
      </c>
      <c r="DE70" s="819"/>
      <c r="DF70" s="202"/>
      <c r="DG70" s="293" t="str">
        <f>IF(DF64=1,IF(DF74="",IF(DF70="",par!DD60,DF70),IF(DF70="","",par!$D55)),IF(DF70="","",par!DD53))</f>
        <v/>
      </c>
      <c r="DH70" s="716">
        <f>IF($D$5&lt;2011,par!DH143,par!DI143)</f>
        <v>0</v>
      </c>
      <c r="DI70" s="819"/>
      <c r="DJ70" s="202"/>
      <c r="DK70" s="293" t="str">
        <f>IF(DJ64=1,IF(DJ74="",IF(DJ70="",par!DH60,DJ70),IF(DJ70="","",par!$D55)),IF(DJ70="","",par!DH53))</f>
        <v/>
      </c>
      <c r="DL70" s="716">
        <f>IF($D$5&lt;2011,par!DL143,par!DM143)</f>
        <v>0</v>
      </c>
      <c r="DM70" s="819"/>
      <c r="DN70" s="202"/>
      <c r="DO70" s="293" t="str">
        <f>IF(DN64=1,IF(DN74="",IF(DN70="",par!DL60,DN70),IF(DN70="","",par!$D55)),IF(DN70="","",par!DL53))</f>
        <v/>
      </c>
      <c r="DP70" s="716">
        <f>IF($D$5&lt;2011,par!DP143,par!DQ143)</f>
        <v>0</v>
      </c>
      <c r="DQ70" s="819"/>
      <c r="DR70" s="202"/>
      <c r="DS70" s="293" t="str">
        <f>IF(DR64=1,IF(DR74="",IF(DR70="",par!DP60,DR70),IF(DR70="","",par!$D55)),IF(DR70="","",par!DP53))</f>
        <v/>
      </c>
      <c r="DT70" s="716">
        <f>IF($D$5&lt;2011,par!DT143,par!DU143)</f>
        <v>0</v>
      </c>
      <c r="DU70" s="819"/>
      <c r="DV70" s="202"/>
      <c r="DW70" s="293" t="str">
        <f>IF(DV64=1,IF(DV74="",IF(DV70="",par!DT60,DV70),IF(DV70="","",par!$D55)),IF(DV70="","",par!DT53))</f>
        <v/>
      </c>
      <c r="DX70" s="716">
        <f>IF($D$5&lt;2011,par!DX143,par!DY143)</f>
        <v>0</v>
      </c>
      <c r="DY70" s="819"/>
      <c r="DZ70" s="202"/>
      <c r="EA70" s="293" t="str">
        <f>IF(DZ64=1,IF(DZ74="",IF(DZ70="",par!DX60,DZ70),IF(DZ70="","",par!$D55)),IF(DZ70="","",par!DX53))</f>
        <v/>
      </c>
      <c r="EB70" s="716">
        <f>IF($D$5&lt;2011,par!EB143,par!EC143)</f>
        <v>0</v>
      </c>
      <c r="EC70" s="819"/>
      <c r="ED70" s="202"/>
      <c r="EE70" s="293" t="str">
        <f>IF(ED64=1,IF(ED74="",IF(ED70="",par!EB60,ED70),IF(ED70="","",par!$D55)),IF(ED70="","",par!EB53))</f>
        <v/>
      </c>
      <c r="EF70" s="716">
        <f>IF($D$5&lt;2011,par!EF143,par!EG143)</f>
        <v>0</v>
      </c>
      <c r="EG70" s="819"/>
      <c r="EH70" s="202"/>
      <c r="EI70" s="293" t="str">
        <f>IF(EH64=1,IF(EH74="",IF(EH70="",par!EF60,EH70),IF(EH70="","",par!$D55)),IF(EH70="","",par!EF53))</f>
        <v/>
      </c>
      <c r="EJ70" s="716">
        <f>IF($D$5&lt;2011,par!EJ143,par!EK143)</f>
        <v>0</v>
      </c>
      <c r="EK70" s="819"/>
      <c r="EL70" s="202"/>
      <c r="EM70" s="293" t="str">
        <f>IF(EL64=1,IF(EL74="",IF(EL70="",par!EJ60,EL70),IF(EL70="","",par!$D55)),IF(EL70="","",par!EJ53))</f>
        <v/>
      </c>
      <c r="EN70" s="716">
        <f>IF($D$5&lt;2011,par!EN143,par!EO143)</f>
        <v>0</v>
      </c>
      <c r="EO70" s="819"/>
      <c r="EP70" s="202"/>
      <c r="EQ70" s="293" t="str">
        <f>IF(EP64=1,IF(EP74="",IF(EP70="",par!EN60,EP70),IF(EP70="","",par!$D55)),IF(EP70="","",par!EN53))</f>
        <v/>
      </c>
      <c r="ER70" s="716">
        <f>IF($D$5&lt;2011,par!ER143,par!ES143)</f>
        <v>0</v>
      </c>
      <c r="ES70" s="819"/>
      <c r="ET70" s="202"/>
      <c r="EU70" s="293" t="str">
        <f>IF(ET64=1,IF(ET74="",IF(ET70="",par!ER60,ET70),IF(ET70="","",par!$D55)),IF(ET70="","",par!ER53))</f>
        <v/>
      </c>
      <c r="EV70" s="716">
        <f>IF($D$5&lt;2011,par!EV143,par!EW143)</f>
        <v>0</v>
      </c>
      <c r="EW70" s="819"/>
      <c r="EX70" s="202"/>
      <c r="EY70" s="293" t="str">
        <f>IF(EX64=1,IF(EX74="",IF(EX70="",par!EV60,EX70),IF(EX70="","",par!$D55)),IF(EX70="","",par!EV53))</f>
        <v/>
      </c>
      <c r="EZ70" s="716">
        <f>IF($D$5&lt;2011,par!EZ143,par!FA143)</f>
        <v>0</v>
      </c>
      <c r="FA70" s="819"/>
      <c r="FB70" s="202"/>
      <c r="FC70" s="293" t="str">
        <f>IF(FB64=1,IF(FB74="",IF(FB70="",par!EZ60,FB70),IF(FB70="","",par!$D55)),IF(FB70="","",par!EZ53))</f>
        <v/>
      </c>
      <c r="FD70" s="716">
        <f>IF($D$5&lt;2011,par!FD143,par!FE143)</f>
        <v>0</v>
      </c>
      <c r="FE70" s="819"/>
      <c r="FF70" s="202"/>
      <c r="FG70" s="293" t="str">
        <f>IF(FF64=1,IF(FF74="",IF(FF70="",par!FD60,FF70),IF(FF70="","",par!$D55)),IF(FF70="","",par!FD53))</f>
        <v/>
      </c>
      <c r="FH70" s="716">
        <f>IF($D$5&lt;2011,par!FH143,par!FI143)</f>
        <v>0</v>
      </c>
      <c r="FI70" s="819"/>
      <c r="FJ70" s="202"/>
      <c r="FK70" s="293" t="str">
        <f>IF(FJ64=1,IF(FJ74="",IF(FJ70="",par!FH60,FJ70),IF(FJ70="","",par!$D55)),IF(FJ70="","",par!FH53))</f>
        <v/>
      </c>
      <c r="FL70" s="716">
        <f>IF($D$5&lt;2011,par!FL143,par!FM143)</f>
        <v>0</v>
      </c>
      <c r="FM70" s="819"/>
      <c r="FN70" s="202"/>
      <c r="FO70" s="293" t="str">
        <f>IF(FN64=1,IF(FN74="",IF(FN70="",par!FL60,FN70),IF(FN70="","",par!$D55)),IF(FN70="","",par!FL53))</f>
        <v/>
      </c>
      <c r="FP70" s="716">
        <f>IF($D$5&lt;2011,par!FP143,par!FQ143)</f>
        <v>0</v>
      </c>
      <c r="FQ70" s="819"/>
      <c r="FR70" s="202"/>
      <c r="FS70" s="293" t="str">
        <f>IF(FR64=1,IF(FR74="",IF(FR70="",par!FP60,FR70),IF(FR70="","",par!$D55)),IF(FR70="","",par!FP53))</f>
        <v/>
      </c>
      <c r="FT70" s="716">
        <f>IF($D$5&lt;2011,par!FT143,par!FU143)</f>
        <v>0</v>
      </c>
      <c r="FU70" s="819"/>
      <c r="FV70" s="202"/>
      <c r="FW70" s="293" t="str">
        <f>IF(FV64=1,IF(FV74="",IF(FV70="",par!FT60,FV70),IF(FV70="","",par!$D55)),IF(FV70="","",par!FT53))</f>
        <v/>
      </c>
      <c r="FX70" s="716">
        <f>IF($D$5&lt;2011,par!FX143,par!FY143)</f>
        <v>0</v>
      </c>
      <c r="FY70" s="819"/>
      <c r="FZ70" s="202"/>
      <c r="GA70" s="293" t="str">
        <f>IF(FZ64=1,IF(FZ74="",IF(FZ70="",par!FX60,FZ70),IF(FZ70="","",par!$D55)),IF(FZ70="","",par!FX53))</f>
        <v/>
      </c>
      <c r="GB70" s="716">
        <f>IF($D$5&lt;2011,par!GB143,par!GC143)</f>
        <v>0</v>
      </c>
      <c r="GC70" s="819"/>
      <c r="GD70" s="202"/>
      <c r="GE70" s="293" t="str">
        <f>IF(GD64=1,IF(GD74="",IF(GD70="",par!GB60,GD70),IF(GD70="","",par!$D55)),IF(GD70="","",par!GB53))</f>
        <v/>
      </c>
      <c r="GF70" s="716">
        <f>IF($D$5&lt;2011,par!GF143,par!GG143)</f>
        <v>0</v>
      </c>
      <c r="GG70" s="819"/>
      <c r="GH70" s="202"/>
      <c r="GI70" s="293" t="str">
        <f>IF(GH64=1,IF(GH74="",IF(GH70="",par!GF60,GH70),IF(GH70="","",par!$D55)),IF(GH70="","",par!GF53))</f>
        <v/>
      </c>
      <c r="GJ70" s="716">
        <f>IF($D$5&lt;2011,par!GJ143,par!GK143)</f>
        <v>0</v>
      </c>
      <c r="GK70" s="819"/>
      <c r="GL70" s="202"/>
      <c r="GM70" s="293" t="str">
        <f>IF(GL64=1,IF(GL74="",IF(GL70="",par!GJ60,GL70),IF(GL70="","",par!$D55)),IF(GL70="","",par!GJ53))</f>
        <v/>
      </c>
      <c r="GN70" s="716">
        <f>IF($D$5&lt;2011,par!GN143,par!GO143)</f>
        <v>0</v>
      </c>
      <c r="GO70" s="819"/>
      <c r="GP70" s="202"/>
      <c r="GQ70" s="293" t="str">
        <f>IF(GP64=1,IF(GP74="",IF(GP70="",par!GN60,GP70),IF(GP70="","",par!$D55)),IF(GP70="","",par!GN53))</f>
        <v/>
      </c>
      <c r="GR70" s="716">
        <f>IF($D$5&lt;2011,par!GR143,par!GS143)</f>
        <v>0</v>
      </c>
      <c r="GS70" s="819"/>
      <c r="GT70" s="202"/>
      <c r="GU70" s="293" t="str">
        <f>IF(GT64=1,IF(GT74="",IF(GT70="",par!GR60,GT70),IF(GT70="","",par!$D55)),IF(GT70="","",par!GR53))</f>
        <v/>
      </c>
      <c r="GV70" s="716">
        <f>IF($D$5&lt;2011,par!GV143,par!GW143)</f>
        <v>0</v>
      </c>
      <c r="GW70" s="819"/>
      <c r="GX70" s="202"/>
      <c r="GY70" s="293" t="str">
        <f>IF(GX64=1,IF(GX74="",IF(GX70="",par!GV60,GX70),IF(GX70="","",par!$D55)),IF(GX70="","",par!GV53))</f>
        <v/>
      </c>
      <c r="GZ70" s="716">
        <f>IF($D$5&lt;2011,par!GZ143,par!HA143)</f>
        <v>0</v>
      </c>
      <c r="HA70" s="819"/>
      <c r="HB70" s="202"/>
      <c r="HC70" s="293" t="str">
        <f>IF(HB64=1,IF(HB74="",IF(HB70="",par!GZ60,HB70),IF(HB70="","",par!$D55)),IF(HB70="","",par!GZ53))</f>
        <v/>
      </c>
      <c r="HD70" s="716">
        <f>IF($D$5&lt;2011,par!HD143,par!HE143)</f>
        <v>0</v>
      </c>
      <c r="HE70" s="819"/>
      <c r="HF70" s="202"/>
      <c r="HG70" s="293" t="str">
        <f>IF(HF64=1,IF(HF74="",IF(HF70="",par!HD60,HF70),IF(HF70="","",par!$D55)),IF(HF70="","",par!HD53))</f>
        <v/>
      </c>
      <c r="HH70" s="716">
        <f>IF($D$5&lt;2011,par!HH143,par!HI143)</f>
        <v>0</v>
      </c>
      <c r="HI70" s="819"/>
      <c r="HJ70" s="202"/>
      <c r="HK70" s="293" t="str">
        <f>IF(HJ64=1,IF(HJ74="",IF(HJ70="",par!HH60,HJ70),IF(HJ70="","",par!$D55)),IF(HJ70="","",par!HH53))</f>
        <v/>
      </c>
      <c r="HL70" s="716">
        <f>IF($D$5&lt;2011,par!HL143,par!HM143)</f>
        <v>0</v>
      </c>
      <c r="HM70" s="819"/>
      <c r="HN70" s="202"/>
      <c r="HO70" s="293" t="str">
        <f>IF(HN64=1,IF(HN74="",IF(HN70="",par!HL60,HN70),IF(HN70="","",par!$D55)),IF(HN70="","",par!HL53))</f>
        <v/>
      </c>
      <c r="HP70" s="716">
        <f>IF($D$5&lt;2011,par!HP143,par!HQ143)</f>
        <v>0</v>
      </c>
      <c r="HQ70" s="819"/>
      <c r="HR70" s="202"/>
      <c r="HS70" s="293" t="str">
        <f>IF(HR64=1,IF(HR74="",IF(HR70="",par!HP60,HR70),IF(HR70="","",par!$D55)),IF(HR70="","",par!HP53))</f>
        <v/>
      </c>
      <c r="HT70" s="716">
        <f>IF($D$5&lt;2011,par!HT143,par!HU143)</f>
        <v>0</v>
      </c>
      <c r="HU70" s="819"/>
      <c r="HV70" s="202"/>
      <c r="HW70" s="293" t="str">
        <f>IF(HV64=1,IF(HV74="",IF(HV70="",par!HT60,HV70),IF(HV70="","",par!$D55)),IF(HV70="","",par!HT53))</f>
        <v/>
      </c>
      <c r="HX70" s="716">
        <f>IF($D$5&lt;2011,par!HX143,par!HY143)</f>
        <v>0</v>
      </c>
      <c r="HY70" s="819"/>
      <c r="HZ70" s="202"/>
      <c r="IA70" s="293" t="str">
        <f>IF(HZ64=1,IF(HZ74="",IF(HZ70="",par!HX60,HZ70),IF(HZ70="","",par!$D55)),IF(HZ70="","",par!HX53))</f>
        <v/>
      </c>
      <c r="IB70" s="716">
        <f>IF($D$5&lt;2011,par!IB143,par!IC143)</f>
        <v>0</v>
      </c>
      <c r="IC70" s="819"/>
      <c r="ID70" s="202"/>
      <c r="IE70" s="293" t="str">
        <f>IF(ID64=1,IF(ID74="",IF(ID70="",par!IB60,ID70),IF(ID70="","",par!$D55)),IF(ID70="","",par!IB53))</f>
        <v/>
      </c>
      <c r="IF70" s="716">
        <f>IF($D$5&lt;2011,par!IF143,par!IG143)</f>
        <v>0</v>
      </c>
      <c r="IG70" s="819"/>
      <c r="IH70" s="202"/>
      <c r="II70" s="293" t="str">
        <f>IF(IH64=1,IF(IH74="",IF(IH70="",par!IF60,IH70),IF(IH70="","",par!$D55)),IF(IH70="","",par!IF53))</f>
        <v/>
      </c>
      <c r="IJ70" s="716">
        <f>IF($D$5&lt;2011,par!IJ143,par!IK143)</f>
        <v>0</v>
      </c>
      <c r="IK70" s="819"/>
      <c r="IL70" s="202"/>
      <c r="IM70" s="293" t="str">
        <f>IF(IL64=1,IF(IL74="",IF(IL70="",par!IJ60,IL70),IF(IL70="","",par!$D55)),IF(IL70="","",par!IJ53))</f>
        <v/>
      </c>
      <c r="IN70" s="716">
        <f>IF($D$5&lt;2011,par!IN143,par!IO143)</f>
        <v>0</v>
      </c>
      <c r="IO70" s="819"/>
      <c r="IP70" s="202"/>
      <c r="IQ70" s="293" t="str">
        <f>IF(IP64=1,IF(IP74="",IF(IP70="",par!IN60,IP70),IF(IP70="","",par!$D55)),IF(IP70="","",par!IN53))</f>
        <v/>
      </c>
      <c r="IR70" s="716">
        <f>IF($D$5&lt;2011,par!IR143,par!IS143)</f>
        <v>0</v>
      </c>
      <c r="IS70" s="819"/>
      <c r="IT70" s="202"/>
      <c r="IU70" s="293" t="str">
        <f>IF(IT64=1,IF(IT74="",IF(IT70="",par!IR60,IT70),IF(IT70="","",par!$D55)),IF(IT70="","",par!IR53))</f>
        <v/>
      </c>
      <c r="IV70" s="716">
        <f>IF($D$5&lt;2011,par!IV143,par!#REF!)</f>
        <v>0</v>
      </c>
      <c r="IW70" s="819"/>
      <c r="IX70" s="202"/>
      <c r="IY70" s="293" t="str">
        <f>IF(IX64=1,IF(IX74="",IF(IX70="",par!IV60,IX70),IF(IX70="","",par!$D55)),IF(IX70="","",par!IV53))</f>
        <v/>
      </c>
    </row>
    <row r="71" spans="2:259" ht="30.25" hidden="1" customHeight="1" x14ac:dyDescent="0.35">
      <c r="F71" s="473"/>
      <c r="G71" s="460"/>
      <c r="H71" s="716">
        <f>IF($D$5&lt;2011,par!H144,par!I144)</f>
        <v>0</v>
      </c>
      <c r="I71" s="819"/>
      <c r="J71" s="204"/>
      <c r="K71" s="292" t="str">
        <f>IF(J63&lt;2011,IF(J71="","",PlseDel),IF(J64=1,IF(J73="",IF(J71="",par!H59,J71),IF(J71="","",par!$D54)),IF(J71="","",par!H53)))</f>
        <v/>
      </c>
      <c r="L71" s="716">
        <f>IF($D$5&lt;2011,par!L144,par!M144)</f>
        <v>0</v>
      </c>
      <c r="M71" s="819"/>
      <c r="N71" s="204"/>
      <c r="O71" s="292" t="str">
        <f>IF(N63&lt;2011,IF(N71="","",PlseDel),IF(N64=1,IF(N73="",IF(N71="",par!L59,N71),IF(N71="","",par!$D54)),IF(N71="","",par!L53)))</f>
        <v/>
      </c>
      <c r="P71" s="716">
        <f>IF($D$5&lt;2011,par!P144,par!Q144)</f>
        <v>0</v>
      </c>
      <c r="Q71" s="819"/>
      <c r="R71" s="204"/>
      <c r="S71" s="292" t="str">
        <f>IF(R63&lt;2011,IF(R71="","",PlseDel),IF(R64=1,IF(R73="",IF(R71="",par!P59,R71),IF(R71="","",par!$D54)),IF(R71="","",par!P53)))</f>
        <v/>
      </c>
      <c r="T71" s="716">
        <f>IF($D$5&lt;2011,par!T144,par!U144)</f>
        <v>0</v>
      </c>
      <c r="U71" s="819"/>
      <c r="V71" s="204"/>
      <c r="W71" s="292" t="str">
        <f>IF(V63&lt;2011,IF(V71="","",PlseDel),IF(V64=1,IF(V73="",IF(V71="",par!T59,V71),IF(V71="","",par!$D54)),IF(V71="","",par!T53)))</f>
        <v/>
      </c>
      <c r="X71" s="716">
        <f>IF($D$5&lt;2011,par!X144,par!Y144)</f>
        <v>0</v>
      </c>
      <c r="Y71" s="819"/>
      <c r="Z71" s="204"/>
      <c r="AA71" s="292" t="str">
        <f>IF(Z63&lt;2011,IF(Z71="","",PlseDel),IF(Z64=1,IF(Z73="",IF(Z71="",par!X59,Z71),IF(Z71="","",par!$D54)),IF(Z71="","",par!X53)))</f>
        <v/>
      </c>
      <c r="AB71" s="716">
        <f>IF($D$5&lt;2011,par!AB144,par!AC144)</f>
        <v>0</v>
      </c>
      <c r="AC71" s="819"/>
      <c r="AD71" s="204"/>
      <c r="AE71" s="292" t="str">
        <f>IF(AD63&lt;2011,IF(AD71="","",PlseDel),IF(AD64=1,IF(AD73="",IF(AD71="",par!AB59,AD71),IF(AD71="","",par!$D54)),IF(AD71="","",par!AB53)))</f>
        <v/>
      </c>
      <c r="AF71" s="716">
        <f>IF($D$5&lt;2011,par!AF144,par!AG144)</f>
        <v>0</v>
      </c>
      <c r="AG71" s="819"/>
      <c r="AH71" s="204"/>
      <c r="AI71" s="292" t="str">
        <f>IF(AH63&lt;2011,IF(AH71="","",PlseDel),IF(AH64=1,IF(AH73="",IF(AH71="",par!AF59,AH71),IF(AH71="","",par!$D54)),IF(AH71="","",par!AF53)))</f>
        <v/>
      </c>
      <c r="AJ71" s="716">
        <f>IF($D$5&lt;2011,par!AJ144,par!AK144)</f>
        <v>0</v>
      </c>
      <c r="AK71" s="819"/>
      <c r="AL71" s="204"/>
      <c r="AM71" s="292" t="str">
        <f>IF(AL63&lt;2011,IF(AL71="","",PlseDel),IF(AL64=1,IF(AL73="",IF(AL71="",par!AJ59,AL71),IF(AL71="","",par!$D54)),IF(AL71="","",par!AJ53)))</f>
        <v/>
      </c>
      <c r="AN71" s="716">
        <f>IF($D$5&lt;2011,par!AN144,par!AO144)</f>
        <v>0</v>
      </c>
      <c r="AO71" s="819"/>
      <c r="AP71" s="204"/>
      <c r="AQ71" s="292" t="str">
        <f>IF(AP63&lt;2011,IF(AP71="","",PlseDel),IF(AP64=1,IF(AP73="",IF(AP71="",par!AN59,AP71),IF(AP71="","",par!$D54)),IF(AP71="","",par!AN53)))</f>
        <v/>
      </c>
      <c r="AR71" s="716">
        <f>IF($D$5&lt;2011,par!AR144,par!AS144)</f>
        <v>0</v>
      </c>
      <c r="AS71" s="819"/>
      <c r="AT71" s="204"/>
      <c r="AU71" s="292" t="str">
        <f>IF(AT63&lt;2011,IF(AT71="","",PlseDel),IF(AT64=1,IF(AT73="",IF(AT71="",par!AR59,AT71),IF(AT71="","",par!$D54)),IF(AT71="","",par!AR53)))</f>
        <v/>
      </c>
      <c r="AV71" s="716">
        <f>IF($D$5&lt;2011,par!AV144,par!AW144)</f>
        <v>0</v>
      </c>
      <c r="AW71" s="819"/>
      <c r="AX71" s="204"/>
      <c r="AY71" s="292" t="str">
        <f>IF(AX63&lt;2011,IF(AX71="","",PlseDel),IF(AX64=1,IF(AX73="",IF(AX71="",par!AV59,AX71),IF(AX71="","",par!$D54)),IF(AX71="","",par!AV53)))</f>
        <v/>
      </c>
      <c r="AZ71" s="716">
        <f>IF($D$5&lt;2011,par!AZ144,par!BA144)</f>
        <v>0</v>
      </c>
      <c r="BA71" s="819"/>
      <c r="BB71" s="204"/>
      <c r="BC71" s="292" t="str">
        <f>IF(BB63&lt;2011,IF(BB71="","",PlseDel),IF(BB64=1,IF(BB73="",IF(BB71="",par!AZ59,BB71),IF(BB71="","",par!$D54)),IF(BB71="","",par!AZ53)))</f>
        <v/>
      </c>
      <c r="BD71" s="716">
        <f>IF($D$5&lt;2011,par!BD144,par!BE144)</f>
        <v>0</v>
      </c>
      <c r="BE71" s="819"/>
      <c r="BF71" s="204"/>
      <c r="BG71" s="292" t="str">
        <f>IF(BF63&lt;2011,IF(BF71="","",PlseDel),IF(BF64=1,IF(BF73="",IF(BF71="",par!BD59,BF71),IF(BF71="","",par!$D54)),IF(BF71="","",par!BD53)))</f>
        <v/>
      </c>
      <c r="BH71" s="716">
        <f>IF($D$5&lt;2011,par!BH144,par!BI144)</f>
        <v>0</v>
      </c>
      <c r="BI71" s="819"/>
      <c r="BJ71" s="204"/>
      <c r="BK71" s="292" t="str">
        <f>IF(BJ63&lt;2011,IF(BJ71="","",PlseDel),IF(BJ64=1,IF(BJ73="",IF(BJ71="",par!BH59,BJ71),IF(BJ71="","",par!$D54)),IF(BJ71="","",par!BH53)))</f>
        <v/>
      </c>
      <c r="BL71" s="716">
        <f>IF($D$5&lt;2011,par!BL144,par!BM144)</f>
        <v>0</v>
      </c>
      <c r="BM71" s="819"/>
      <c r="BN71" s="204"/>
      <c r="BO71" s="292" t="str">
        <f>IF(BN63&lt;2011,IF(BN71="","",PlseDel),IF(BN64=1,IF(BN73="",IF(BN71="",par!BL59,BN71),IF(BN71="","",par!$D54)),IF(BN71="","",par!BL53)))</f>
        <v/>
      </c>
      <c r="BP71" s="716">
        <f>IF($D$5&lt;2011,par!BP144,par!BQ144)</f>
        <v>0</v>
      </c>
      <c r="BQ71" s="819"/>
      <c r="BR71" s="204"/>
      <c r="BS71" s="292" t="str">
        <f>IF(BR63&lt;2011,IF(BR71="","",PlseDel),IF(BR64=1,IF(BR73="",IF(BR71="",par!BP59,BR71),IF(BR71="","",par!$D54)),IF(BR71="","",par!BP53)))</f>
        <v/>
      </c>
      <c r="BT71" s="716">
        <f>IF($D$5&lt;2011,par!BT144,par!BU144)</f>
        <v>0</v>
      </c>
      <c r="BU71" s="819"/>
      <c r="BV71" s="204"/>
      <c r="BW71" s="292" t="str">
        <f>IF(BV63&lt;2011,IF(BV71="","",PlseDel),IF(BV64=1,IF(BV73="",IF(BV71="",par!BT59,BV71),IF(BV71="","",par!$D54)),IF(BV71="","",par!BT53)))</f>
        <v/>
      </c>
      <c r="BX71" s="716">
        <f>IF($D$5&lt;2011,par!BX144,par!BY144)</f>
        <v>0</v>
      </c>
      <c r="BY71" s="819"/>
      <c r="BZ71" s="204"/>
      <c r="CA71" s="292" t="str">
        <f>IF(BZ63&lt;2011,IF(BZ71="","",PlseDel),IF(BZ64=1,IF(BZ73="",IF(BZ71="",par!BX59,BZ71),IF(BZ71="","",par!$D54)),IF(BZ71="","",par!BX53)))</f>
        <v/>
      </c>
      <c r="CB71" s="716">
        <f>IF($D$5&lt;2011,par!CB144,par!CC144)</f>
        <v>0</v>
      </c>
      <c r="CC71" s="819"/>
      <c r="CD71" s="204"/>
      <c r="CE71" s="292" t="str">
        <f>IF(CD63&lt;2011,IF(CD71="","",PlseDel),IF(CD64=1,IF(CD73="",IF(CD71="",par!CB59,CD71),IF(CD71="","",par!$D54)),IF(CD71="","",par!CB53)))</f>
        <v/>
      </c>
      <c r="CF71" s="716">
        <f>IF($D$5&lt;2011,par!CF144,par!CG144)</f>
        <v>0</v>
      </c>
      <c r="CG71" s="819"/>
      <c r="CH71" s="204"/>
      <c r="CI71" s="292" t="str">
        <f>IF(CH63&lt;2011,IF(CH71="","",PlseDel),IF(CH64=1,IF(CH73="",IF(CH71="",par!CF59,CH71),IF(CH71="","",par!$D54)),IF(CH71="","",par!CF53)))</f>
        <v/>
      </c>
      <c r="CJ71" s="716">
        <f>IF($D$5&lt;2011,par!CJ144,par!CK144)</f>
        <v>0</v>
      </c>
      <c r="CK71" s="819"/>
      <c r="CL71" s="204"/>
      <c r="CM71" s="292" t="str">
        <f>IF(CL63&lt;2011,IF(CL71="","",PlseDel),IF(CL64=1,IF(CL73="",IF(CL71="",par!CJ59,CL71),IF(CL71="","",par!$D54)),IF(CL71="","",par!CJ53)))</f>
        <v/>
      </c>
      <c r="CN71" s="716">
        <f>IF($D$5&lt;2011,par!CN144,par!CO144)</f>
        <v>0</v>
      </c>
      <c r="CO71" s="819"/>
      <c r="CP71" s="204"/>
      <c r="CQ71" s="292" t="str">
        <f>IF(CP63&lt;2011,IF(CP71="","",PlseDel),IF(CP64=1,IF(CP73="",IF(CP71="",par!CN59,CP71),IF(CP71="","",par!$D54)),IF(CP71="","",par!CN53)))</f>
        <v/>
      </c>
      <c r="CR71" s="716">
        <f>IF($D$5&lt;2011,par!CR144,par!CS144)</f>
        <v>0</v>
      </c>
      <c r="CS71" s="819"/>
      <c r="CT71" s="204"/>
      <c r="CU71" s="292" t="str">
        <f>IF(CT63&lt;2011,IF(CT71="","",PlseDel),IF(CT64=1,IF(CT73="",IF(CT71="",par!CR59,CT71),IF(CT71="","",par!$D54)),IF(CT71="","",par!CR53)))</f>
        <v/>
      </c>
      <c r="CV71" s="716">
        <f>IF($D$5&lt;2011,par!CV144,par!CW144)</f>
        <v>0</v>
      </c>
      <c r="CW71" s="819"/>
      <c r="CX71" s="204"/>
      <c r="CY71" s="292" t="str">
        <f>IF(CX63&lt;2011,IF(CX71="","",PlseDel),IF(CX64=1,IF(CX73="",IF(CX71="",par!CV59,CX71),IF(CX71="","",par!$D54)),IF(CX71="","",par!CV53)))</f>
        <v/>
      </c>
      <c r="CZ71" s="716">
        <f>IF($D$5&lt;2011,par!CZ144,par!DA144)</f>
        <v>0</v>
      </c>
      <c r="DA71" s="819"/>
      <c r="DB71" s="204"/>
      <c r="DC71" s="292" t="str">
        <f>IF(DB63&lt;2011,IF(DB71="","",PlseDel),IF(DB64=1,IF(DB73="",IF(DB71="",par!CZ59,DB71),IF(DB71="","",par!$D54)),IF(DB71="","",par!CZ53)))</f>
        <v/>
      </c>
      <c r="DD71" s="716">
        <f>IF($D$5&lt;2011,par!DD144,par!DE144)</f>
        <v>0</v>
      </c>
      <c r="DE71" s="819"/>
      <c r="DF71" s="204"/>
      <c r="DG71" s="292" t="str">
        <f>IF(DF63&lt;2011,IF(DF71="","",PlseDel),IF(DF64=1,IF(DF73="",IF(DF71="",par!DD59,DF71),IF(DF71="","",par!$D54)),IF(DF71="","",par!DD53)))</f>
        <v/>
      </c>
      <c r="DH71" s="716">
        <f>IF($D$5&lt;2011,par!DH144,par!DI144)</f>
        <v>0</v>
      </c>
      <c r="DI71" s="819"/>
      <c r="DJ71" s="204"/>
      <c r="DK71" s="292" t="str">
        <f>IF(DJ63&lt;2011,IF(DJ71="","",PlseDel),IF(DJ64=1,IF(DJ73="",IF(DJ71="",par!DH59,DJ71),IF(DJ71="","",par!$D54)),IF(DJ71="","",par!DH53)))</f>
        <v/>
      </c>
      <c r="DL71" s="716">
        <f>IF($D$5&lt;2011,par!DL144,par!DM144)</f>
        <v>0</v>
      </c>
      <c r="DM71" s="819"/>
      <c r="DN71" s="204"/>
      <c r="DO71" s="292" t="str">
        <f>IF(DN63&lt;2011,IF(DN71="","",PlseDel),IF(DN64=1,IF(DN73="",IF(DN71="",par!DL59,DN71),IF(DN71="","",par!$D54)),IF(DN71="","",par!DL53)))</f>
        <v/>
      </c>
      <c r="DP71" s="716">
        <f>IF($D$5&lt;2011,par!DP144,par!DQ144)</f>
        <v>0</v>
      </c>
      <c r="DQ71" s="819"/>
      <c r="DR71" s="204"/>
      <c r="DS71" s="292" t="str">
        <f>IF(DR63&lt;2011,IF(DR71="","",PlseDel),IF(DR64=1,IF(DR73="",IF(DR71="",par!DP59,DR71),IF(DR71="","",par!$D54)),IF(DR71="","",par!DP53)))</f>
        <v/>
      </c>
      <c r="DT71" s="716">
        <f>IF($D$5&lt;2011,par!DT144,par!DU144)</f>
        <v>0</v>
      </c>
      <c r="DU71" s="819"/>
      <c r="DV71" s="204"/>
      <c r="DW71" s="292" t="str">
        <f>IF(DV63&lt;2011,IF(DV71="","",PlseDel),IF(DV64=1,IF(DV73="",IF(DV71="",par!DT59,DV71),IF(DV71="","",par!$D54)),IF(DV71="","",par!DT53)))</f>
        <v/>
      </c>
      <c r="DX71" s="716">
        <f>IF($D$5&lt;2011,par!DX144,par!DY144)</f>
        <v>0</v>
      </c>
      <c r="DY71" s="819"/>
      <c r="DZ71" s="204"/>
      <c r="EA71" s="292" t="str">
        <f>IF(DZ63&lt;2011,IF(DZ71="","",PlseDel),IF(DZ64=1,IF(DZ73="",IF(DZ71="",par!DX59,DZ71),IF(DZ71="","",par!$D54)),IF(DZ71="","",par!DX53)))</f>
        <v/>
      </c>
      <c r="EB71" s="716">
        <f>IF($D$5&lt;2011,par!EB144,par!EC144)</f>
        <v>0</v>
      </c>
      <c r="EC71" s="819"/>
      <c r="ED71" s="204"/>
      <c r="EE71" s="292" t="str">
        <f>IF(ED63&lt;2011,IF(ED71="","",PlseDel),IF(ED64=1,IF(ED73="",IF(ED71="",par!EB59,ED71),IF(ED71="","",par!$D54)),IF(ED71="","",par!EB53)))</f>
        <v/>
      </c>
      <c r="EF71" s="716">
        <f>IF($D$5&lt;2011,par!EF144,par!EG144)</f>
        <v>0</v>
      </c>
      <c r="EG71" s="819"/>
      <c r="EH71" s="204"/>
      <c r="EI71" s="292" t="str">
        <f>IF(EH63&lt;2011,IF(EH71="","",PlseDel),IF(EH64=1,IF(EH73="",IF(EH71="",par!EF59,EH71),IF(EH71="","",par!$D54)),IF(EH71="","",par!EF53)))</f>
        <v/>
      </c>
      <c r="EJ71" s="716">
        <f>IF($D$5&lt;2011,par!EJ144,par!EK144)</f>
        <v>0</v>
      </c>
      <c r="EK71" s="819"/>
      <c r="EL71" s="204"/>
      <c r="EM71" s="292" t="str">
        <f>IF(EL63&lt;2011,IF(EL71="","",PlseDel),IF(EL64=1,IF(EL73="",IF(EL71="",par!EJ59,EL71),IF(EL71="","",par!$D54)),IF(EL71="","",par!EJ53)))</f>
        <v/>
      </c>
      <c r="EN71" s="716">
        <f>IF($D$5&lt;2011,par!EN144,par!EO144)</f>
        <v>0</v>
      </c>
      <c r="EO71" s="819"/>
      <c r="EP71" s="204"/>
      <c r="EQ71" s="292" t="str">
        <f>IF(EP63&lt;2011,IF(EP71="","",PlseDel),IF(EP64=1,IF(EP73="",IF(EP71="",par!EN59,EP71),IF(EP71="","",par!$D54)),IF(EP71="","",par!EN53)))</f>
        <v/>
      </c>
      <c r="ER71" s="716">
        <f>IF($D$5&lt;2011,par!ER144,par!ES144)</f>
        <v>0</v>
      </c>
      <c r="ES71" s="819"/>
      <c r="ET71" s="204"/>
      <c r="EU71" s="292" t="str">
        <f>IF(ET63&lt;2011,IF(ET71="","",PlseDel),IF(ET64=1,IF(ET73="",IF(ET71="",par!ER59,ET71),IF(ET71="","",par!$D54)),IF(ET71="","",par!ER53)))</f>
        <v/>
      </c>
      <c r="EV71" s="716">
        <f>IF($D$5&lt;2011,par!EV144,par!EW144)</f>
        <v>0</v>
      </c>
      <c r="EW71" s="819"/>
      <c r="EX71" s="204"/>
      <c r="EY71" s="292" t="str">
        <f>IF(EX63&lt;2011,IF(EX71="","",PlseDel),IF(EX64=1,IF(EX73="",IF(EX71="",par!EV59,EX71),IF(EX71="","",par!$D54)),IF(EX71="","",par!EV53)))</f>
        <v/>
      </c>
      <c r="EZ71" s="716">
        <f>IF($D$5&lt;2011,par!EZ144,par!FA144)</f>
        <v>0</v>
      </c>
      <c r="FA71" s="819"/>
      <c r="FB71" s="204"/>
      <c r="FC71" s="292" t="str">
        <f>IF(FB63&lt;2011,IF(FB71="","",PlseDel),IF(FB64=1,IF(FB73="",IF(FB71="",par!EZ59,FB71),IF(FB71="","",par!$D54)),IF(FB71="","",par!EZ53)))</f>
        <v/>
      </c>
      <c r="FD71" s="716">
        <f>IF($D$5&lt;2011,par!FD144,par!FE144)</f>
        <v>0</v>
      </c>
      <c r="FE71" s="819"/>
      <c r="FF71" s="204"/>
      <c r="FG71" s="292" t="str">
        <f>IF(FF63&lt;2011,IF(FF71="","",PlseDel),IF(FF64=1,IF(FF73="",IF(FF71="",par!FD59,FF71),IF(FF71="","",par!$D54)),IF(FF71="","",par!FD53)))</f>
        <v/>
      </c>
      <c r="FH71" s="716">
        <f>IF($D$5&lt;2011,par!FH144,par!FI144)</f>
        <v>0</v>
      </c>
      <c r="FI71" s="819"/>
      <c r="FJ71" s="204"/>
      <c r="FK71" s="292" t="str">
        <f>IF(FJ63&lt;2011,IF(FJ71="","",PlseDel),IF(FJ64=1,IF(FJ73="",IF(FJ71="",par!FH59,FJ71),IF(FJ71="","",par!$D54)),IF(FJ71="","",par!FH53)))</f>
        <v/>
      </c>
      <c r="FL71" s="716">
        <f>IF($D$5&lt;2011,par!FL144,par!FM144)</f>
        <v>0</v>
      </c>
      <c r="FM71" s="819"/>
      <c r="FN71" s="204"/>
      <c r="FO71" s="292" t="str">
        <f>IF(FN63&lt;2011,IF(FN71="","",PlseDel),IF(FN64=1,IF(FN73="",IF(FN71="",par!FL59,FN71),IF(FN71="","",par!$D54)),IF(FN71="","",par!FL53)))</f>
        <v/>
      </c>
      <c r="FP71" s="716">
        <f>IF($D$5&lt;2011,par!FP144,par!FQ144)</f>
        <v>0</v>
      </c>
      <c r="FQ71" s="819"/>
      <c r="FR71" s="204"/>
      <c r="FS71" s="292" t="str">
        <f>IF(FR63&lt;2011,IF(FR71="","",PlseDel),IF(FR64=1,IF(FR73="",IF(FR71="",par!FP59,FR71),IF(FR71="","",par!$D54)),IF(FR71="","",par!FP53)))</f>
        <v/>
      </c>
      <c r="FT71" s="716">
        <f>IF($D$5&lt;2011,par!FT144,par!FU144)</f>
        <v>0</v>
      </c>
      <c r="FU71" s="819"/>
      <c r="FV71" s="204"/>
      <c r="FW71" s="292" t="str">
        <f>IF(FV63&lt;2011,IF(FV71="","",PlseDel),IF(FV64=1,IF(FV73="",IF(FV71="",par!FT59,FV71),IF(FV71="","",par!$D54)),IF(FV71="","",par!FT53)))</f>
        <v/>
      </c>
      <c r="FX71" s="716">
        <f>IF($D$5&lt;2011,par!FX144,par!FY144)</f>
        <v>0</v>
      </c>
      <c r="FY71" s="819"/>
      <c r="FZ71" s="204"/>
      <c r="GA71" s="292" t="str">
        <f>IF(FZ63&lt;2011,IF(FZ71="","",PlseDel),IF(FZ64=1,IF(FZ73="",IF(FZ71="",par!FX59,FZ71),IF(FZ71="","",par!$D54)),IF(FZ71="","",par!FX53)))</f>
        <v/>
      </c>
      <c r="GB71" s="716">
        <f>IF($D$5&lt;2011,par!GB144,par!GC144)</f>
        <v>0</v>
      </c>
      <c r="GC71" s="819"/>
      <c r="GD71" s="204"/>
      <c r="GE71" s="292" t="str">
        <f>IF(GD63&lt;2011,IF(GD71="","",PlseDel),IF(GD64=1,IF(GD73="",IF(GD71="",par!GB59,GD71),IF(GD71="","",par!$D54)),IF(GD71="","",par!GB53)))</f>
        <v/>
      </c>
      <c r="GF71" s="716">
        <f>IF($D$5&lt;2011,par!GF144,par!GG144)</f>
        <v>0</v>
      </c>
      <c r="GG71" s="819"/>
      <c r="GH71" s="204"/>
      <c r="GI71" s="292" t="str">
        <f>IF(GH63&lt;2011,IF(GH71="","",PlseDel),IF(GH64=1,IF(GH73="",IF(GH71="",par!GF59,GH71),IF(GH71="","",par!$D54)),IF(GH71="","",par!GF53)))</f>
        <v/>
      </c>
      <c r="GJ71" s="716">
        <f>IF($D$5&lt;2011,par!GJ144,par!GK144)</f>
        <v>0</v>
      </c>
      <c r="GK71" s="819"/>
      <c r="GL71" s="204"/>
      <c r="GM71" s="292" t="str">
        <f>IF(GL63&lt;2011,IF(GL71="","",PlseDel),IF(GL64=1,IF(GL73="",IF(GL71="",par!GJ59,GL71),IF(GL71="","",par!$D54)),IF(GL71="","",par!GJ53)))</f>
        <v/>
      </c>
      <c r="GN71" s="716">
        <f>IF($D$5&lt;2011,par!GN144,par!GO144)</f>
        <v>0</v>
      </c>
      <c r="GO71" s="819"/>
      <c r="GP71" s="204"/>
      <c r="GQ71" s="292" t="str">
        <f>IF(GP63&lt;2011,IF(GP71="","",PlseDel),IF(GP64=1,IF(GP73="",IF(GP71="",par!GN59,GP71),IF(GP71="","",par!$D54)),IF(GP71="","",par!GN53)))</f>
        <v/>
      </c>
      <c r="GR71" s="716">
        <f>IF($D$5&lt;2011,par!GR144,par!GS144)</f>
        <v>0</v>
      </c>
      <c r="GS71" s="819"/>
      <c r="GT71" s="204"/>
      <c r="GU71" s="292" t="str">
        <f>IF(GT63&lt;2011,IF(GT71="","",PlseDel),IF(GT64=1,IF(GT73="",IF(GT71="",par!GR59,GT71),IF(GT71="","",par!$D54)),IF(GT71="","",par!GR53)))</f>
        <v/>
      </c>
      <c r="GV71" s="716">
        <f>IF($D$5&lt;2011,par!GV144,par!GW144)</f>
        <v>0</v>
      </c>
      <c r="GW71" s="819"/>
      <c r="GX71" s="204"/>
      <c r="GY71" s="292" t="str">
        <f>IF(GX63&lt;2011,IF(GX71="","",PlseDel),IF(GX64=1,IF(GX73="",IF(GX71="",par!GV59,GX71),IF(GX71="","",par!$D54)),IF(GX71="","",par!GV53)))</f>
        <v/>
      </c>
      <c r="GZ71" s="716">
        <f>IF($D$5&lt;2011,par!GZ144,par!HA144)</f>
        <v>0</v>
      </c>
      <c r="HA71" s="819"/>
      <c r="HB71" s="204"/>
      <c r="HC71" s="292" t="str">
        <f>IF(HB63&lt;2011,IF(HB71="","",PlseDel),IF(HB64=1,IF(HB73="",IF(HB71="",par!GZ59,HB71),IF(HB71="","",par!$D54)),IF(HB71="","",par!GZ53)))</f>
        <v/>
      </c>
      <c r="HD71" s="716">
        <f>IF($D$5&lt;2011,par!HD144,par!HE144)</f>
        <v>0</v>
      </c>
      <c r="HE71" s="819"/>
      <c r="HF71" s="204"/>
      <c r="HG71" s="292" t="str">
        <f>IF(HF63&lt;2011,IF(HF71="","",PlseDel),IF(HF64=1,IF(HF73="",IF(HF71="",par!HD59,HF71),IF(HF71="","",par!$D54)),IF(HF71="","",par!HD53)))</f>
        <v/>
      </c>
      <c r="HH71" s="716">
        <f>IF($D$5&lt;2011,par!HH144,par!HI144)</f>
        <v>0</v>
      </c>
      <c r="HI71" s="819"/>
      <c r="HJ71" s="204"/>
      <c r="HK71" s="292" t="str">
        <f>IF(HJ63&lt;2011,IF(HJ71="","",PlseDel),IF(HJ64=1,IF(HJ73="",IF(HJ71="",par!HH59,HJ71),IF(HJ71="","",par!$D54)),IF(HJ71="","",par!HH53)))</f>
        <v/>
      </c>
      <c r="HL71" s="716">
        <f>IF($D$5&lt;2011,par!HL144,par!HM144)</f>
        <v>0</v>
      </c>
      <c r="HM71" s="819"/>
      <c r="HN71" s="204"/>
      <c r="HO71" s="292" t="str">
        <f>IF(HN63&lt;2011,IF(HN71="","",PlseDel),IF(HN64=1,IF(HN73="",IF(HN71="",par!HL59,HN71),IF(HN71="","",par!$D54)),IF(HN71="","",par!HL53)))</f>
        <v/>
      </c>
      <c r="HP71" s="716">
        <f>IF($D$5&lt;2011,par!HP144,par!HQ144)</f>
        <v>0</v>
      </c>
      <c r="HQ71" s="819"/>
      <c r="HR71" s="204"/>
      <c r="HS71" s="292" t="str">
        <f>IF(HR63&lt;2011,IF(HR71="","",PlseDel),IF(HR64=1,IF(HR73="",IF(HR71="",par!HP59,HR71),IF(HR71="","",par!$D54)),IF(HR71="","",par!HP53)))</f>
        <v/>
      </c>
      <c r="HT71" s="716">
        <f>IF($D$5&lt;2011,par!HT144,par!HU144)</f>
        <v>0</v>
      </c>
      <c r="HU71" s="819"/>
      <c r="HV71" s="204"/>
      <c r="HW71" s="292" t="str">
        <f>IF(HV63&lt;2011,IF(HV71="","",PlseDel),IF(HV64=1,IF(HV73="",IF(HV71="",par!HT59,HV71),IF(HV71="","",par!$D54)),IF(HV71="","",par!HT53)))</f>
        <v/>
      </c>
      <c r="HX71" s="716">
        <f>IF($D$5&lt;2011,par!HX144,par!HY144)</f>
        <v>0</v>
      </c>
      <c r="HY71" s="819"/>
      <c r="HZ71" s="204"/>
      <c r="IA71" s="292" t="str">
        <f>IF(HZ63&lt;2011,IF(HZ71="","",PlseDel),IF(HZ64=1,IF(HZ73="",IF(HZ71="",par!HX59,HZ71),IF(HZ71="","",par!$D54)),IF(HZ71="","",par!HX53)))</f>
        <v/>
      </c>
      <c r="IB71" s="716">
        <f>IF($D$5&lt;2011,par!IB144,par!IC144)</f>
        <v>0</v>
      </c>
      <c r="IC71" s="819"/>
      <c r="ID71" s="204"/>
      <c r="IE71" s="292" t="str">
        <f>IF(ID63&lt;2011,IF(ID71="","",PlseDel),IF(ID64=1,IF(ID73="",IF(ID71="",par!IB59,ID71),IF(ID71="","",par!$D54)),IF(ID71="","",par!IB53)))</f>
        <v/>
      </c>
      <c r="IF71" s="716">
        <f>IF($D$5&lt;2011,par!IF144,par!IG144)</f>
        <v>0</v>
      </c>
      <c r="IG71" s="819"/>
      <c r="IH71" s="204"/>
      <c r="II71" s="292" t="str">
        <f>IF(IH63&lt;2011,IF(IH71="","",PlseDel),IF(IH64=1,IF(IH73="",IF(IH71="",par!IF59,IH71),IF(IH71="","",par!$D54)),IF(IH71="","",par!IF53)))</f>
        <v/>
      </c>
      <c r="IJ71" s="716">
        <f>IF($D$5&lt;2011,par!IJ144,par!IK144)</f>
        <v>0</v>
      </c>
      <c r="IK71" s="819"/>
      <c r="IL71" s="204"/>
      <c r="IM71" s="292" t="str">
        <f>IF(IL63&lt;2011,IF(IL71="","",PlseDel),IF(IL64=1,IF(IL73="",IF(IL71="",par!IJ59,IL71),IF(IL71="","",par!$D54)),IF(IL71="","",par!IJ53)))</f>
        <v/>
      </c>
      <c r="IN71" s="716">
        <f>IF($D$5&lt;2011,par!IN144,par!IO144)</f>
        <v>0</v>
      </c>
      <c r="IO71" s="819"/>
      <c r="IP71" s="204"/>
      <c r="IQ71" s="292" t="str">
        <f>IF(IP63&lt;2011,IF(IP71="","",PlseDel),IF(IP64=1,IF(IP73="",IF(IP71="",par!IN59,IP71),IF(IP71="","",par!$D54)),IF(IP71="","",par!IN53)))</f>
        <v/>
      </c>
      <c r="IR71" s="716">
        <f>IF($D$5&lt;2011,par!IR144,par!IS144)</f>
        <v>0</v>
      </c>
      <c r="IS71" s="819"/>
      <c r="IT71" s="204"/>
      <c r="IU71" s="292" t="str">
        <f>IF(IT63&lt;2011,IF(IT71="","",PlseDel),IF(IT64=1,IF(IT73="",IF(IT71="",par!IR59,IT71),IF(IT71="","",par!$D54)),IF(IT71="","",par!IR53)))</f>
        <v/>
      </c>
      <c r="IV71" s="716">
        <f>IF($D$5&lt;2011,par!IV144,par!#REF!)</f>
        <v>0</v>
      </c>
      <c r="IW71" s="819"/>
      <c r="IX71" s="204"/>
      <c r="IY71" s="292" t="str">
        <f>IF(IX63&lt;2011,IF(IX71="","",PlseDel),IF(IX64=1,IF(IX73="",IF(IX71="",par!IV59,IX71),IF(IX71="","",par!$D54)),IF(IX71="","",par!IV53)))</f>
        <v/>
      </c>
    </row>
    <row r="72" spans="2:259" ht="30.25" hidden="1" customHeight="1" x14ac:dyDescent="0.35">
      <c r="F72" s="475"/>
      <c r="G72" s="461"/>
      <c r="H72" s="716">
        <f>IF($D$5&lt;2011,par!H145,par!I145)</f>
        <v>0</v>
      </c>
      <c r="I72" s="819"/>
      <c r="J72" s="205"/>
      <c r="K72" s="293" t="str">
        <f>IF(J64=1,IF(J74="",IF(J72="",par!H60,J72),IF(J72="","",par!$D55)),IF(J72="","",par!H53))</f>
        <v/>
      </c>
      <c r="L72" s="716">
        <f>IF($D$5&lt;2011,par!L145,par!M145)</f>
        <v>0</v>
      </c>
      <c r="M72" s="819"/>
      <c r="N72" s="205"/>
      <c r="O72" s="293" t="str">
        <f>IF(N64=1,IF(N74="",IF(N72="",par!L60,N72),IF(N72="","",par!$D55)),IF(N72="","",par!L53))</f>
        <v/>
      </c>
      <c r="P72" s="716">
        <f>IF($D$5&lt;2011,par!P145,par!Q145)</f>
        <v>0</v>
      </c>
      <c r="Q72" s="819"/>
      <c r="R72" s="205"/>
      <c r="S72" s="293" t="str">
        <f>IF(R64=1,IF(R74="",IF(R72="",par!P60,R72),IF(R72="","",par!$D55)),IF(R72="","",par!P53))</f>
        <v/>
      </c>
      <c r="T72" s="716">
        <f>IF($D$5&lt;2011,par!T145,par!U145)</f>
        <v>0</v>
      </c>
      <c r="U72" s="819"/>
      <c r="V72" s="205"/>
      <c r="W72" s="293" t="str">
        <f>IF(V64=1,IF(V74="",IF(V72="",par!T60,V72),IF(V72="","",par!$D55)),IF(V72="","",par!T53))</f>
        <v/>
      </c>
      <c r="X72" s="716">
        <f>IF($D$5&lt;2011,par!X145,par!Y145)</f>
        <v>0</v>
      </c>
      <c r="Y72" s="819"/>
      <c r="Z72" s="205"/>
      <c r="AA72" s="293" t="str">
        <f>IF(Z64=1,IF(Z74="",IF(Z72="",par!X60,Z72),IF(Z72="","",par!$D55)),IF(Z72="","",par!X53))</f>
        <v/>
      </c>
      <c r="AB72" s="716">
        <f>IF($D$5&lt;2011,par!AB145,par!AC145)</f>
        <v>0</v>
      </c>
      <c r="AC72" s="819"/>
      <c r="AD72" s="205"/>
      <c r="AE72" s="293" t="str">
        <f>IF(AD64=1,IF(AD74="",IF(AD72="",par!AB60,AD72),IF(AD72="","",par!$D55)),IF(AD72="","",par!AB53))</f>
        <v/>
      </c>
      <c r="AF72" s="716">
        <f>IF($D$5&lt;2011,par!AF145,par!AG145)</f>
        <v>0</v>
      </c>
      <c r="AG72" s="819"/>
      <c r="AH72" s="205"/>
      <c r="AI72" s="293" t="str">
        <f>IF(AH64=1,IF(AH74="",IF(AH72="",par!AF60,AH72),IF(AH72="","",par!$D55)),IF(AH72="","",par!AF53))</f>
        <v/>
      </c>
      <c r="AJ72" s="716">
        <f>IF($D$5&lt;2011,par!AJ145,par!AK145)</f>
        <v>0</v>
      </c>
      <c r="AK72" s="819"/>
      <c r="AL72" s="205"/>
      <c r="AM72" s="293" t="str">
        <f>IF(AL64=1,IF(AL74="",IF(AL72="",par!AJ60,AL72),IF(AL72="","",par!$D55)),IF(AL72="","",par!AJ53))</f>
        <v/>
      </c>
      <c r="AN72" s="716">
        <f>IF($D$5&lt;2011,par!AN145,par!AO145)</f>
        <v>0</v>
      </c>
      <c r="AO72" s="819"/>
      <c r="AP72" s="205"/>
      <c r="AQ72" s="293" t="str">
        <f>IF(AP64=1,IF(AP74="",IF(AP72="",par!AN60,AP72),IF(AP72="","",par!$D55)),IF(AP72="","",par!AN53))</f>
        <v/>
      </c>
      <c r="AR72" s="716">
        <f>IF($D$5&lt;2011,par!AR145,par!AS145)</f>
        <v>0</v>
      </c>
      <c r="AS72" s="819"/>
      <c r="AT72" s="205"/>
      <c r="AU72" s="293" t="str">
        <f>IF(AT64=1,IF(AT74="",IF(AT72="",par!AR60,AT72),IF(AT72="","",par!$D55)),IF(AT72="","",par!AR53))</f>
        <v/>
      </c>
      <c r="AV72" s="716">
        <f>IF($D$5&lt;2011,par!AV145,par!AW145)</f>
        <v>0</v>
      </c>
      <c r="AW72" s="819"/>
      <c r="AX72" s="205"/>
      <c r="AY72" s="293" t="str">
        <f>IF(AX64=1,IF(AX74="",IF(AX72="",par!AV60,AX72),IF(AX72="","",par!$D55)),IF(AX72="","",par!AV53))</f>
        <v/>
      </c>
      <c r="AZ72" s="716">
        <f>IF($D$5&lt;2011,par!AZ145,par!BA145)</f>
        <v>0</v>
      </c>
      <c r="BA72" s="819"/>
      <c r="BB72" s="205"/>
      <c r="BC72" s="293" t="str">
        <f>IF(BB64=1,IF(BB74="",IF(BB72="",par!AZ60,BB72),IF(BB72="","",par!$D55)),IF(BB72="","",par!AZ53))</f>
        <v/>
      </c>
      <c r="BD72" s="716">
        <f>IF($D$5&lt;2011,par!BD145,par!BE145)</f>
        <v>0</v>
      </c>
      <c r="BE72" s="819"/>
      <c r="BF72" s="205"/>
      <c r="BG72" s="293" t="str">
        <f>IF(BF64=1,IF(BF74="",IF(BF72="",par!BD60,BF72),IF(BF72="","",par!$D55)),IF(BF72="","",par!BD53))</f>
        <v/>
      </c>
      <c r="BH72" s="716">
        <f>IF($D$5&lt;2011,par!BH145,par!BI145)</f>
        <v>0</v>
      </c>
      <c r="BI72" s="819"/>
      <c r="BJ72" s="205"/>
      <c r="BK72" s="293" t="str">
        <f>IF(BJ64=1,IF(BJ74="",IF(BJ72="",par!BH60,BJ72),IF(BJ72="","",par!$D55)),IF(BJ72="","",par!BH53))</f>
        <v/>
      </c>
      <c r="BL72" s="716">
        <f>IF($D$5&lt;2011,par!BL145,par!BM145)</f>
        <v>0</v>
      </c>
      <c r="BM72" s="819"/>
      <c r="BN72" s="205"/>
      <c r="BO72" s="293" t="str">
        <f>IF(BN64=1,IF(BN74="",IF(BN72="",par!BL60,BN72),IF(BN72="","",par!$D55)),IF(BN72="","",par!BL53))</f>
        <v/>
      </c>
      <c r="BP72" s="716">
        <f>IF($D$5&lt;2011,par!BP145,par!BQ145)</f>
        <v>0</v>
      </c>
      <c r="BQ72" s="819"/>
      <c r="BR72" s="205"/>
      <c r="BS72" s="293" t="str">
        <f>IF(BR64=1,IF(BR74="",IF(BR72="",par!BP60,BR72),IF(BR72="","",par!$D55)),IF(BR72="","",par!BP53))</f>
        <v/>
      </c>
      <c r="BT72" s="716">
        <f>IF($D$5&lt;2011,par!BT145,par!BU145)</f>
        <v>0</v>
      </c>
      <c r="BU72" s="819"/>
      <c r="BV72" s="205"/>
      <c r="BW72" s="293" t="str">
        <f>IF(BV64=1,IF(BV74="",IF(BV72="",par!BT60,BV72),IF(BV72="","",par!$D55)),IF(BV72="","",par!BT53))</f>
        <v/>
      </c>
      <c r="BX72" s="716">
        <f>IF($D$5&lt;2011,par!BX145,par!BY145)</f>
        <v>0</v>
      </c>
      <c r="BY72" s="819"/>
      <c r="BZ72" s="205"/>
      <c r="CA72" s="293" t="str">
        <f>IF(BZ64=1,IF(BZ74="",IF(BZ72="",par!BX60,BZ72),IF(BZ72="","",par!$D55)),IF(BZ72="","",par!BX53))</f>
        <v/>
      </c>
      <c r="CB72" s="716">
        <f>IF($D$5&lt;2011,par!CB145,par!CC145)</f>
        <v>0</v>
      </c>
      <c r="CC72" s="819"/>
      <c r="CD72" s="205"/>
      <c r="CE72" s="293" t="str">
        <f>IF(CD64=1,IF(CD74="",IF(CD72="",par!CB60,CD72),IF(CD72="","",par!$D55)),IF(CD72="","",par!CB53))</f>
        <v/>
      </c>
      <c r="CF72" s="716">
        <f>IF($D$5&lt;2011,par!CF145,par!CG145)</f>
        <v>0</v>
      </c>
      <c r="CG72" s="819"/>
      <c r="CH72" s="205"/>
      <c r="CI72" s="293" t="str">
        <f>IF(CH64=1,IF(CH74="",IF(CH72="",par!CF60,CH72),IF(CH72="","",par!$D55)),IF(CH72="","",par!CF53))</f>
        <v/>
      </c>
      <c r="CJ72" s="716">
        <f>IF($D$5&lt;2011,par!CJ145,par!CK145)</f>
        <v>0</v>
      </c>
      <c r="CK72" s="819"/>
      <c r="CL72" s="205"/>
      <c r="CM72" s="293" t="str">
        <f>IF(CL64=1,IF(CL74="",IF(CL72="",par!CJ60,CL72),IF(CL72="","",par!$D55)),IF(CL72="","",par!CJ53))</f>
        <v/>
      </c>
      <c r="CN72" s="716">
        <f>IF($D$5&lt;2011,par!CN145,par!CO145)</f>
        <v>0</v>
      </c>
      <c r="CO72" s="819"/>
      <c r="CP72" s="205"/>
      <c r="CQ72" s="293" t="str">
        <f>IF(CP64=1,IF(CP74="",IF(CP72="",par!CN60,CP72),IF(CP72="","",par!$D55)),IF(CP72="","",par!CN53))</f>
        <v/>
      </c>
      <c r="CR72" s="716">
        <f>IF($D$5&lt;2011,par!CR145,par!CS145)</f>
        <v>0</v>
      </c>
      <c r="CS72" s="819"/>
      <c r="CT72" s="205"/>
      <c r="CU72" s="293" t="str">
        <f>IF(CT64=1,IF(CT74="",IF(CT72="",par!CR60,CT72),IF(CT72="","",par!$D55)),IF(CT72="","",par!CR53))</f>
        <v/>
      </c>
      <c r="CV72" s="716">
        <f>IF($D$5&lt;2011,par!CV145,par!CW145)</f>
        <v>0</v>
      </c>
      <c r="CW72" s="819"/>
      <c r="CX72" s="205"/>
      <c r="CY72" s="293" t="str">
        <f>IF(CX64=1,IF(CX74="",IF(CX72="",par!CV60,CX72),IF(CX72="","",par!$D55)),IF(CX72="","",par!CV53))</f>
        <v/>
      </c>
      <c r="CZ72" s="716">
        <f>IF($D$5&lt;2011,par!CZ145,par!DA145)</f>
        <v>0</v>
      </c>
      <c r="DA72" s="819"/>
      <c r="DB72" s="205"/>
      <c r="DC72" s="293" t="str">
        <f>IF(DB64=1,IF(DB74="",IF(DB72="",par!CZ60,DB72),IF(DB72="","",par!$D55)),IF(DB72="","",par!CZ53))</f>
        <v/>
      </c>
      <c r="DD72" s="716">
        <f>IF($D$5&lt;2011,par!DD145,par!DE145)</f>
        <v>0</v>
      </c>
      <c r="DE72" s="819"/>
      <c r="DF72" s="205"/>
      <c r="DG72" s="293" t="str">
        <f>IF(DF64=1,IF(DF74="",IF(DF72="",par!DD60,DF72),IF(DF72="","",par!$D55)),IF(DF72="","",par!DD53))</f>
        <v/>
      </c>
      <c r="DH72" s="716">
        <f>IF($D$5&lt;2011,par!DH145,par!DI145)</f>
        <v>0</v>
      </c>
      <c r="DI72" s="819"/>
      <c r="DJ72" s="205"/>
      <c r="DK72" s="293" t="str">
        <f>IF(DJ64=1,IF(DJ74="",IF(DJ72="",par!DH60,DJ72),IF(DJ72="","",par!$D55)),IF(DJ72="","",par!DH53))</f>
        <v/>
      </c>
      <c r="DL72" s="716">
        <f>IF($D$5&lt;2011,par!DL145,par!DM145)</f>
        <v>0</v>
      </c>
      <c r="DM72" s="819"/>
      <c r="DN72" s="205"/>
      <c r="DO72" s="293" t="str">
        <f>IF(DN64=1,IF(DN74="",IF(DN72="",par!DL60,DN72),IF(DN72="","",par!$D55)),IF(DN72="","",par!DL53))</f>
        <v/>
      </c>
      <c r="DP72" s="716">
        <f>IF($D$5&lt;2011,par!DP145,par!DQ145)</f>
        <v>0</v>
      </c>
      <c r="DQ72" s="819"/>
      <c r="DR72" s="205"/>
      <c r="DS72" s="293" t="str">
        <f>IF(DR64=1,IF(DR74="",IF(DR72="",par!DP60,DR72),IF(DR72="","",par!$D55)),IF(DR72="","",par!DP53))</f>
        <v/>
      </c>
      <c r="DT72" s="716">
        <f>IF($D$5&lt;2011,par!DT145,par!DU145)</f>
        <v>0</v>
      </c>
      <c r="DU72" s="819"/>
      <c r="DV72" s="205"/>
      <c r="DW72" s="293" t="str">
        <f>IF(DV64=1,IF(DV74="",IF(DV72="",par!DT60,DV72),IF(DV72="","",par!$D55)),IF(DV72="","",par!DT53))</f>
        <v/>
      </c>
      <c r="DX72" s="716">
        <f>IF($D$5&lt;2011,par!DX145,par!DY145)</f>
        <v>0</v>
      </c>
      <c r="DY72" s="819"/>
      <c r="DZ72" s="205"/>
      <c r="EA72" s="293" t="str">
        <f>IF(DZ64=1,IF(DZ74="",IF(DZ72="",par!DX60,DZ72),IF(DZ72="","",par!$D55)),IF(DZ72="","",par!DX53))</f>
        <v/>
      </c>
      <c r="EB72" s="716">
        <f>IF($D$5&lt;2011,par!EB145,par!EC145)</f>
        <v>0</v>
      </c>
      <c r="EC72" s="819"/>
      <c r="ED72" s="205"/>
      <c r="EE72" s="293" t="str">
        <f>IF(ED64=1,IF(ED74="",IF(ED72="",par!EB60,ED72),IF(ED72="","",par!$D55)),IF(ED72="","",par!EB53))</f>
        <v/>
      </c>
      <c r="EF72" s="716">
        <f>IF($D$5&lt;2011,par!EF145,par!EG145)</f>
        <v>0</v>
      </c>
      <c r="EG72" s="819"/>
      <c r="EH72" s="205"/>
      <c r="EI72" s="293" t="str">
        <f>IF(EH64=1,IF(EH74="",IF(EH72="",par!EF60,EH72),IF(EH72="","",par!$D55)),IF(EH72="","",par!EF53))</f>
        <v/>
      </c>
      <c r="EJ72" s="716">
        <f>IF($D$5&lt;2011,par!EJ145,par!EK145)</f>
        <v>0</v>
      </c>
      <c r="EK72" s="819"/>
      <c r="EL72" s="205"/>
      <c r="EM72" s="293" t="str">
        <f>IF(EL64=1,IF(EL74="",IF(EL72="",par!EJ60,EL72),IF(EL72="","",par!$D55)),IF(EL72="","",par!EJ53))</f>
        <v/>
      </c>
      <c r="EN72" s="716">
        <f>IF($D$5&lt;2011,par!EN145,par!EO145)</f>
        <v>0</v>
      </c>
      <c r="EO72" s="819"/>
      <c r="EP72" s="205"/>
      <c r="EQ72" s="293" t="str">
        <f>IF(EP64=1,IF(EP74="",IF(EP72="",par!EN60,EP72),IF(EP72="","",par!$D55)),IF(EP72="","",par!EN53))</f>
        <v/>
      </c>
      <c r="ER72" s="716">
        <f>IF($D$5&lt;2011,par!ER145,par!ES145)</f>
        <v>0</v>
      </c>
      <c r="ES72" s="819"/>
      <c r="ET72" s="205"/>
      <c r="EU72" s="293" t="str">
        <f>IF(ET64=1,IF(ET74="",IF(ET72="",par!ER60,ET72),IF(ET72="","",par!$D55)),IF(ET72="","",par!ER53))</f>
        <v/>
      </c>
      <c r="EV72" s="716">
        <f>IF($D$5&lt;2011,par!EV145,par!EW145)</f>
        <v>0</v>
      </c>
      <c r="EW72" s="819"/>
      <c r="EX72" s="205"/>
      <c r="EY72" s="293" t="str">
        <f>IF(EX64=1,IF(EX74="",IF(EX72="",par!EV60,EX72),IF(EX72="","",par!$D55)),IF(EX72="","",par!EV53))</f>
        <v/>
      </c>
      <c r="EZ72" s="716">
        <f>IF($D$5&lt;2011,par!EZ145,par!FA145)</f>
        <v>0</v>
      </c>
      <c r="FA72" s="819"/>
      <c r="FB72" s="205"/>
      <c r="FC72" s="293" t="str">
        <f>IF(FB64=1,IF(FB74="",IF(FB72="",par!EZ60,FB72),IF(FB72="","",par!$D55)),IF(FB72="","",par!EZ53))</f>
        <v/>
      </c>
      <c r="FD72" s="716">
        <f>IF($D$5&lt;2011,par!FD145,par!FE145)</f>
        <v>0</v>
      </c>
      <c r="FE72" s="819"/>
      <c r="FF72" s="205"/>
      <c r="FG72" s="293" t="str">
        <f>IF(FF64=1,IF(FF74="",IF(FF72="",par!FD60,FF72),IF(FF72="","",par!$D55)),IF(FF72="","",par!FD53))</f>
        <v/>
      </c>
      <c r="FH72" s="716">
        <f>IF($D$5&lt;2011,par!FH145,par!FI145)</f>
        <v>0</v>
      </c>
      <c r="FI72" s="819"/>
      <c r="FJ72" s="205"/>
      <c r="FK72" s="293" t="str">
        <f>IF(FJ64=1,IF(FJ74="",IF(FJ72="",par!FH60,FJ72),IF(FJ72="","",par!$D55)),IF(FJ72="","",par!FH53))</f>
        <v/>
      </c>
      <c r="FL72" s="716">
        <f>IF($D$5&lt;2011,par!FL145,par!FM145)</f>
        <v>0</v>
      </c>
      <c r="FM72" s="819"/>
      <c r="FN72" s="205"/>
      <c r="FO72" s="293" t="str">
        <f>IF(FN64=1,IF(FN74="",IF(FN72="",par!FL60,FN72),IF(FN72="","",par!$D55)),IF(FN72="","",par!FL53))</f>
        <v/>
      </c>
      <c r="FP72" s="716">
        <f>IF($D$5&lt;2011,par!FP145,par!FQ145)</f>
        <v>0</v>
      </c>
      <c r="FQ72" s="819"/>
      <c r="FR72" s="205"/>
      <c r="FS72" s="293" t="str">
        <f>IF(FR64=1,IF(FR74="",IF(FR72="",par!FP60,FR72),IF(FR72="","",par!$D55)),IF(FR72="","",par!FP53))</f>
        <v/>
      </c>
      <c r="FT72" s="716">
        <f>IF($D$5&lt;2011,par!FT145,par!FU145)</f>
        <v>0</v>
      </c>
      <c r="FU72" s="819"/>
      <c r="FV72" s="205"/>
      <c r="FW72" s="293" t="str">
        <f>IF(FV64=1,IF(FV74="",IF(FV72="",par!FT60,FV72),IF(FV72="","",par!$D55)),IF(FV72="","",par!FT53))</f>
        <v/>
      </c>
      <c r="FX72" s="716">
        <f>IF($D$5&lt;2011,par!FX145,par!FY145)</f>
        <v>0</v>
      </c>
      <c r="FY72" s="819"/>
      <c r="FZ72" s="205"/>
      <c r="GA72" s="293" t="str">
        <f>IF(FZ64=1,IF(FZ74="",IF(FZ72="",par!FX60,FZ72),IF(FZ72="","",par!$D55)),IF(FZ72="","",par!FX53))</f>
        <v/>
      </c>
      <c r="GB72" s="716">
        <f>IF($D$5&lt;2011,par!GB145,par!GC145)</f>
        <v>0</v>
      </c>
      <c r="GC72" s="819"/>
      <c r="GD72" s="205"/>
      <c r="GE72" s="293" t="str">
        <f>IF(GD64=1,IF(GD74="",IF(GD72="",par!GB60,GD72),IF(GD72="","",par!$D55)),IF(GD72="","",par!GB53))</f>
        <v/>
      </c>
      <c r="GF72" s="716">
        <f>IF($D$5&lt;2011,par!GF145,par!GG145)</f>
        <v>0</v>
      </c>
      <c r="GG72" s="819"/>
      <c r="GH72" s="205"/>
      <c r="GI72" s="293" t="str">
        <f>IF(GH64=1,IF(GH74="",IF(GH72="",par!GF60,GH72),IF(GH72="","",par!$D55)),IF(GH72="","",par!GF53))</f>
        <v/>
      </c>
      <c r="GJ72" s="716">
        <f>IF($D$5&lt;2011,par!GJ145,par!GK145)</f>
        <v>0</v>
      </c>
      <c r="GK72" s="819"/>
      <c r="GL72" s="205"/>
      <c r="GM72" s="293" t="str">
        <f>IF(GL64=1,IF(GL74="",IF(GL72="",par!GJ60,GL72),IF(GL72="","",par!$D55)),IF(GL72="","",par!GJ53))</f>
        <v/>
      </c>
      <c r="GN72" s="716">
        <f>IF($D$5&lt;2011,par!GN145,par!GO145)</f>
        <v>0</v>
      </c>
      <c r="GO72" s="819"/>
      <c r="GP72" s="205"/>
      <c r="GQ72" s="293" t="str">
        <f>IF(GP64=1,IF(GP74="",IF(GP72="",par!GN60,GP72),IF(GP72="","",par!$D55)),IF(GP72="","",par!GN53))</f>
        <v/>
      </c>
      <c r="GR72" s="716">
        <f>IF($D$5&lt;2011,par!GR145,par!GS145)</f>
        <v>0</v>
      </c>
      <c r="GS72" s="819"/>
      <c r="GT72" s="205"/>
      <c r="GU72" s="293" t="str">
        <f>IF(GT64=1,IF(GT74="",IF(GT72="",par!GR60,GT72),IF(GT72="","",par!$D55)),IF(GT72="","",par!GR53))</f>
        <v/>
      </c>
      <c r="GV72" s="716">
        <f>IF($D$5&lt;2011,par!GV145,par!GW145)</f>
        <v>0</v>
      </c>
      <c r="GW72" s="819"/>
      <c r="GX72" s="205"/>
      <c r="GY72" s="293" t="str">
        <f>IF(GX64=1,IF(GX74="",IF(GX72="",par!GV60,GX72),IF(GX72="","",par!$D55)),IF(GX72="","",par!GV53))</f>
        <v/>
      </c>
      <c r="GZ72" s="716">
        <f>IF($D$5&lt;2011,par!GZ145,par!HA145)</f>
        <v>0</v>
      </c>
      <c r="HA72" s="819"/>
      <c r="HB72" s="205"/>
      <c r="HC72" s="293" t="str">
        <f>IF(HB64=1,IF(HB74="",IF(HB72="",par!GZ60,HB72),IF(HB72="","",par!$D55)),IF(HB72="","",par!GZ53))</f>
        <v/>
      </c>
      <c r="HD72" s="716">
        <f>IF($D$5&lt;2011,par!HD145,par!HE145)</f>
        <v>0</v>
      </c>
      <c r="HE72" s="819"/>
      <c r="HF72" s="205"/>
      <c r="HG72" s="293" t="str">
        <f>IF(HF64=1,IF(HF74="",IF(HF72="",par!HD60,HF72),IF(HF72="","",par!$D55)),IF(HF72="","",par!HD53))</f>
        <v/>
      </c>
      <c r="HH72" s="716">
        <f>IF($D$5&lt;2011,par!HH145,par!HI145)</f>
        <v>0</v>
      </c>
      <c r="HI72" s="819"/>
      <c r="HJ72" s="205"/>
      <c r="HK72" s="293" t="str">
        <f>IF(HJ64=1,IF(HJ74="",IF(HJ72="",par!HH60,HJ72),IF(HJ72="","",par!$D55)),IF(HJ72="","",par!HH53))</f>
        <v/>
      </c>
      <c r="HL72" s="716">
        <f>IF($D$5&lt;2011,par!HL145,par!HM145)</f>
        <v>0</v>
      </c>
      <c r="HM72" s="819"/>
      <c r="HN72" s="205"/>
      <c r="HO72" s="293" t="str">
        <f>IF(HN64=1,IF(HN74="",IF(HN72="",par!HL60,HN72),IF(HN72="","",par!$D55)),IF(HN72="","",par!HL53))</f>
        <v/>
      </c>
      <c r="HP72" s="716">
        <f>IF($D$5&lt;2011,par!HP145,par!HQ145)</f>
        <v>0</v>
      </c>
      <c r="HQ72" s="819"/>
      <c r="HR72" s="205"/>
      <c r="HS72" s="293" t="str">
        <f>IF(HR64=1,IF(HR74="",IF(HR72="",par!HP60,HR72),IF(HR72="","",par!$D55)),IF(HR72="","",par!HP53))</f>
        <v/>
      </c>
      <c r="HT72" s="716">
        <f>IF($D$5&lt;2011,par!HT145,par!HU145)</f>
        <v>0</v>
      </c>
      <c r="HU72" s="819"/>
      <c r="HV72" s="205"/>
      <c r="HW72" s="293" t="str">
        <f>IF(HV64=1,IF(HV74="",IF(HV72="",par!HT60,HV72),IF(HV72="","",par!$D55)),IF(HV72="","",par!HT53))</f>
        <v/>
      </c>
      <c r="HX72" s="716">
        <f>IF($D$5&lt;2011,par!HX145,par!HY145)</f>
        <v>0</v>
      </c>
      <c r="HY72" s="819"/>
      <c r="HZ72" s="205"/>
      <c r="IA72" s="293" t="str">
        <f>IF(HZ64=1,IF(HZ74="",IF(HZ72="",par!HX60,HZ72),IF(HZ72="","",par!$D55)),IF(HZ72="","",par!HX53))</f>
        <v/>
      </c>
      <c r="IB72" s="716">
        <f>IF($D$5&lt;2011,par!IB145,par!IC145)</f>
        <v>0</v>
      </c>
      <c r="IC72" s="819"/>
      <c r="ID72" s="205"/>
      <c r="IE72" s="293" t="str">
        <f>IF(ID64=1,IF(ID74="",IF(ID72="",par!IB60,ID72),IF(ID72="","",par!$D55)),IF(ID72="","",par!IB53))</f>
        <v/>
      </c>
      <c r="IF72" s="716">
        <f>IF($D$5&lt;2011,par!IF145,par!IG145)</f>
        <v>0</v>
      </c>
      <c r="IG72" s="819"/>
      <c r="IH72" s="205"/>
      <c r="II72" s="293" t="str">
        <f>IF(IH64=1,IF(IH74="",IF(IH72="",par!IF60,IH72),IF(IH72="","",par!$D55)),IF(IH72="","",par!IF53))</f>
        <v/>
      </c>
      <c r="IJ72" s="716">
        <f>IF($D$5&lt;2011,par!IJ145,par!IK145)</f>
        <v>0</v>
      </c>
      <c r="IK72" s="819"/>
      <c r="IL72" s="205"/>
      <c r="IM72" s="293" t="str">
        <f>IF(IL64=1,IF(IL74="",IF(IL72="",par!IJ60,IL72),IF(IL72="","",par!$D55)),IF(IL72="","",par!IJ53))</f>
        <v/>
      </c>
      <c r="IN72" s="716">
        <f>IF($D$5&lt;2011,par!IN145,par!IO145)</f>
        <v>0</v>
      </c>
      <c r="IO72" s="819"/>
      <c r="IP72" s="205"/>
      <c r="IQ72" s="293" t="str">
        <f>IF(IP64=1,IF(IP74="",IF(IP72="",par!IN60,IP72),IF(IP72="","",par!$D55)),IF(IP72="","",par!IN53))</f>
        <v/>
      </c>
      <c r="IR72" s="716">
        <f>IF($D$5&lt;2011,par!IR145,par!IS145)</f>
        <v>0</v>
      </c>
      <c r="IS72" s="819"/>
      <c r="IT72" s="205"/>
      <c r="IU72" s="293" t="str">
        <f>IF(IT64=1,IF(IT74="",IF(IT72="",par!IR60,IT72),IF(IT72="","",par!$D55)),IF(IT72="","",par!IR53))</f>
        <v/>
      </c>
      <c r="IV72" s="716">
        <f>IF($D$5&lt;2011,par!IV145,par!#REF!)</f>
        <v>0</v>
      </c>
      <c r="IW72" s="819"/>
      <c r="IX72" s="205"/>
      <c r="IY72" s="293" t="str">
        <f>IF(IX64=1,IF(IX74="",IF(IX72="",par!IV60,IX72),IF(IX72="","",par!$D55)),IF(IX72="","",par!IV53))</f>
        <v/>
      </c>
    </row>
    <row r="73" spans="2:259" ht="30.25" hidden="1" customHeight="1" x14ac:dyDescent="0.35">
      <c r="F73" s="475"/>
      <c r="G73" s="440"/>
      <c r="H73" s="716">
        <f>IF($D$5&lt;2011,par!H146,par!I146)</f>
        <v>0</v>
      </c>
      <c r="I73" s="819"/>
      <c r="J73" s="204"/>
      <c r="K73" s="293" t="str">
        <f>IF(J63&lt;2011,IF(J73="","",PlseDel),IF(J64=1,IF(J73="",IF(AND(OR(J69="",J71=""),J73=""),par!$D$24,J69*J71),J73),IF(J73="",InpReq,J73)))</f>
        <v/>
      </c>
      <c r="L73" s="716">
        <f>IF($D$5&lt;2011,par!L146,par!M146)</f>
        <v>0</v>
      </c>
      <c r="M73" s="819"/>
      <c r="N73" s="204"/>
      <c r="O73" s="293" t="str">
        <f>IF(N63&lt;2011,IF(N73="","",PlseDel),IF(N64=1,IF(N73="",IF(AND(OR(N69="",N71=""),N73=""),par!$D$24,N69*N71),N73),IF(N73="",InpReq,N73)))</f>
        <v/>
      </c>
      <c r="P73" s="716">
        <f>IF($D$5&lt;2011,par!P146,par!Q146)</f>
        <v>0</v>
      </c>
      <c r="Q73" s="819"/>
      <c r="R73" s="204"/>
      <c r="S73" s="293" t="str">
        <f>IF(R63&lt;2011,IF(R73="","",PlseDel),IF(R64=1,IF(R73="",IF(AND(OR(R69="",R71=""),R73=""),par!$D$24,R69*R71),R73),IF(R73="",InpReq,R73)))</f>
        <v/>
      </c>
      <c r="T73" s="716">
        <f>IF($D$5&lt;2011,par!T146,par!U146)</f>
        <v>0</v>
      </c>
      <c r="U73" s="819"/>
      <c r="V73" s="204"/>
      <c r="W73" s="293" t="str">
        <f>IF(V63&lt;2011,IF(V73="","",PlseDel),IF(V64=1,IF(V73="",IF(AND(OR(V69="",V71=""),V73=""),par!$D$24,V69*V71),V73),IF(V73="",InpReq,V73)))</f>
        <v/>
      </c>
      <c r="X73" s="716">
        <f>IF($D$5&lt;2011,par!X146,par!Y146)</f>
        <v>0</v>
      </c>
      <c r="Y73" s="819"/>
      <c r="Z73" s="204"/>
      <c r="AA73" s="293" t="str">
        <f>IF(Z63&lt;2011,IF(Z73="","",PlseDel),IF(Z64=1,IF(Z73="",IF(AND(OR(Z69="",Z71=""),Z73=""),par!$D$24,Z69*Z71),Z73),IF(Z73="",InpReq,Z73)))</f>
        <v/>
      </c>
      <c r="AB73" s="716">
        <f>IF($D$5&lt;2011,par!AB146,par!AC146)</f>
        <v>0</v>
      </c>
      <c r="AC73" s="819"/>
      <c r="AD73" s="204"/>
      <c r="AE73" s="293" t="str">
        <f>IF(AD63&lt;2011,IF(AD73="","",PlseDel),IF(AD64=1,IF(AD73="",IF(AND(OR(AD69="",AD71=""),AD73=""),par!$D$24,AD69*AD71),AD73),IF(AD73="",InpReq,AD73)))</f>
        <v/>
      </c>
      <c r="AF73" s="716">
        <f>IF($D$5&lt;2011,par!AF146,par!AG146)</f>
        <v>0</v>
      </c>
      <c r="AG73" s="819"/>
      <c r="AH73" s="204"/>
      <c r="AI73" s="293" t="str">
        <f>IF(AH63&lt;2011,IF(AH73="","",PlseDel),IF(AH64=1,IF(AH73="",IF(AND(OR(AH69="",AH71=""),AH73=""),par!$D$24,AH69*AH71),AH73),IF(AH73="",InpReq,AH73)))</f>
        <v/>
      </c>
      <c r="AJ73" s="716">
        <f>IF($D$5&lt;2011,par!AJ146,par!AK146)</f>
        <v>0</v>
      </c>
      <c r="AK73" s="819"/>
      <c r="AL73" s="204"/>
      <c r="AM73" s="293" t="str">
        <f>IF(AL63&lt;2011,IF(AL73="","",PlseDel),IF(AL64=1,IF(AL73="",IF(AND(OR(AL69="",AL71=""),AL73=""),par!$D$24,AL69*AL71),AL73),IF(AL73="",InpReq,AL73)))</f>
        <v/>
      </c>
      <c r="AN73" s="716">
        <f>IF($D$5&lt;2011,par!AN146,par!AO146)</f>
        <v>0</v>
      </c>
      <c r="AO73" s="819"/>
      <c r="AP73" s="204"/>
      <c r="AQ73" s="293" t="str">
        <f>IF(AP63&lt;2011,IF(AP73="","",PlseDel),IF(AP64=1,IF(AP73="",IF(AND(OR(AP69="",AP71=""),AP73=""),par!$D$24,AP69*AP71),AP73),IF(AP73="",InpReq,AP73)))</f>
        <v/>
      </c>
      <c r="AR73" s="716">
        <f>IF($D$5&lt;2011,par!AR146,par!AS146)</f>
        <v>0</v>
      </c>
      <c r="AS73" s="819"/>
      <c r="AT73" s="204"/>
      <c r="AU73" s="293" t="str">
        <f>IF(AT63&lt;2011,IF(AT73="","",PlseDel),IF(AT64=1,IF(AT73="",IF(AND(OR(AT69="",AT71=""),AT73=""),par!$D$24,AT69*AT71),AT73),IF(AT73="",InpReq,AT73)))</f>
        <v/>
      </c>
      <c r="AV73" s="716">
        <f>IF($D$5&lt;2011,par!AV146,par!AW146)</f>
        <v>0</v>
      </c>
      <c r="AW73" s="819"/>
      <c r="AX73" s="204"/>
      <c r="AY73" s="293" t="str">
        <f>IF(AX63&lt;2011,IF(AX73="","",PlseDel),IF(AX64=1,IF(AX73="",IF(AND(OR(AX69="",AX71=""),AX73=""),par!$D$24,AX69*AX71),AX73),IF(AX73="",InpReq,AX73)))</f>
        <v/>
      </c>
      <c r="AZ73" s="716">
        <f>IF($D$5&lt;2011,par!AZ146,par!BA146)</f>
        <v>0</v>
      </c>
      <c r="BA73" s="819"/>
      <c r="BB73" s="204"/>
      <c r="BC73" s="293" t="str">
        <f>IF(BB63&lt;2011,IF(BB73="","",PlseDel),IF(BB64=1,IF(BB73="",IF(AND(OR(BB69="",BB71=""),BB73=""),par!$D$24,BB69*BB71),BB73),IF(BB73="",InpReq,BB73)))</f>
        <v/>
      </c>
      <c r="BD73" s="716">
        <f>IF($D$5&lt;2011,par!BD146,par!BE146)</f>
        <v>0</v>
      </c>
      <c r="BE73" s="819"/>
      <c r="BF73" s="204"/>
      <c r="BG73" s="293" t="str">
        <f>IF(BF63&lt;2011,IF(BF73="","",PlseDel),IF(BF64=1,IF(BF73="",IF(AND(OR(BF69="",BF71=""),BF73=""),par!$D$24,BF69*BF71),BF73),IF(BF73="",InpReq,BF73)))</f>
        <v/>
      </c>
      <c r="BH73" s="716">
        <f>IF($D$5&lt;2011,par!BH146,par!BI146)</f>
        <v>0</v>
      </c>
      <c r="BI73" s="819"/>
      <c r="BJ73" s="204"/>
      <c r="BK73" s="293" t="str">
        <f>IF(BJ63&lt;2011,IF(BJ73="","",PlseDel),IF(BJ64=1,IF(BJ73="",IF(AND(OR(BJ69="",BJ71=""),BJ73=""),par!$D$24,BJ69*BJ71),BJ73),IF(BJ73="",InpReq,BJ73)))</f>
        <v/>
      </c>
      <c r="BL73" s="716">
        <f>IF($D$5&lt;2011,par!BL146,par!BM146)</f>
        <v>0</v>
      </c>
      <c r="BM73" s="819"/>
      <c r="BN73" s="204"/>
      <c r="BO73" s="293" t="str">
        <f>IF(BN63&lt;2011,IF(BN73="","",PlseDel),IF(BN64=1,IF(BN73="",IF(AND(OR(BN69="",BN71=""),BN73=""),par!$D$24,BN69*BN71),BN73),IF(BN73="",InpReq,BN73)))</f>
        <v/>
      </c>
      <c r="BP73" s="716">
        <f>IF($D$5&lt;2011,par!BP146,par!BQ146)</f>
        <v>0</v>
      </c>
      <c r="BQ73" s="819"/>
      <c r="BR73" s="204"/>
      <c r="BS73" s="293" t="str">
        <f>IF(BR63&lt;2011,IF(BR73="","",PlseDel),IF(BR64=1,IF(BR73="",IF(AND(OR(BR69="",BR71=""),BR73=""),par!$D$24,BR69*BR71),BR73),IF(BR73="",InpReq,BR73)))</f>
        <v/>
      </c>
      <c r="BT73" s="716">
        <f>IF($D$5&lt;2011,par!BT146,par!BU146)</f>
        <v>0</v>
      </c>
      <c r="BU73" s="819"/>
      <c r="BV73" s="204"/>
      <c r="BW73" s="293" t="str">
        <f>IF(BV63&lt;2011,IF(BV73="","",PlseDel),IF(BV64=1,IF(BV73="",IF(AND(OR(BV69="",BV71=""),BV73=""),par!$D$24,BV69*BV71),BV73),IF(BV73="",InpReq,BV73)))</f>
        <v/>
      </c>
      <c r="BX73" s="716">
        <f>IF($D$5&lt;2011,par!BX146,par!BY146)</f>
        <v>0</v>
      </c>
      <c r="BY73" s="819"/>
      <c r="BZ73" s="204"/>
      <c r="CA73" s="293" t="str">
        <f>IF(BZ63&lt;2011,IF(BZ73="","",PlseDel),IF(BZ64=1,IF(BZ73="",IF(AND(OR(BZ69="",BZ71=""),BZ73=""),par!$D$24,BZ69*BZ71),BZ73),IF(BZ73="",InpReq,BZ73)))</f>
        <v/>
      </c>
      <c r="CB73" s="716">
        <f>IF($D$5&lt;2011,par!CB146,par!CC146)</f>
        <v>0</v>
      </c>
      <c r="CC73" s="819"/>
      <c r="CD73" s="204"/>
      <c r="CE73" s="293" t="str">
        <f>IF(CD63&lt;2011,IF(CD73="","",PlseDel),IF(CD64=1,IF(CD73="",IF(AND(OR(CD69="",CD71=""),CD73=""),par!$D$24,CD69*CD71),CD73),IF(CD73="",InpReq,CD73)))</f>
        <v/>
      </c>
      <c r="CF73" s="716">
        <f>IF($D$5&lt;2011,par!CF146,par!CG146)</f>
        <v>0</v>
      </c>
      <c r="CG73" s="819"/>
      <c r="CH73" s="204"/>
      <c r="CI73" s="293" t="str">
        <f>IF(CH63&lt;2011,IF(CH73="","",PlseDel),IF(CH64=1,IF(CH73="",IF(AND(OR(CH69="",CH71=""),CH73=""),par!$D$24,CH69*CH71),CH73),IF(CH73="",InpReq,CH73)))</f>
        <v/>
      </c>
      <c r="CJ73" s="716">
        <f>IF($D$5&lt;2011,par!CJ146,par!CK146)</f>
        <v>0</v>
      </c>
      <c r="CK73" s="819"/>
      <c r="CL73" s="204"/>
      <c r="CM73" s="293" t="str">
        <f>IF(CL63&lt;2011,IF(CL73="","",PlseDel),IF(CL64=1,IF(CL73="",IF(AND(OR(CL69="",CL71=""),CL73=""),par!$D$24,CL69*CL71),CL73),IF(CL73="",InpReq,CL73)))</f>
        <v/>
      </c>
      <c r="CN73" s="716">
        <f>IF($D$5&lt;2011,par!CN146,par!CO146)</f>
        <v>0</v>
      </c>
      <c r="CO73" s="819"/>
      <c r="CP73" s="204"/>
      <c r="CQ73" s="293" t="str">
        <f>IF(CP63&lt;2011,IF(CP73="","",PlseDel),IF(CP64=1,IF(CP73="",IF(AND(OR(CP69="",CP71=""),CP73=""),par!$D$24,CP69*CP71),CP73),IF(CP73="",InpReq,CP73)))</f>
        <v/>
      </c>
      <c r="CR73" s="716">
        <f>IF($D$5&lt;2011,par!CR146,par!CS146)</f>
        <v>0</v>
      </c>
      <c r="CS73" s="819"/>
      <c r="CT73" s="204"/>
      <c r="CU73" s="293" t="str">
        <f>IF(CT63&lt;2011,IF(CT73="","",PlseDel),IF(CT64=1,IF(CT73="",IF(AND(OR(CT69="",CT71=""),CT73=""),par!$D$24,CT69*CT71),CT73),IF(CT73="",InpReq,CT73)))</f>
        <v/>
      </c>
      <c r="CV73" s="716">
        <f>IF($D$5&lt;2011,par!CV146,par!CW146)</f>
        <v>0</v>
      </c>
      <c r="CW73" s="819"/>
      <c r="CX73" s="204"/>
      <c r="CY73" s="293" t="str">
        <f>IF(CX63&lt;2011,IF(CX73="","",PlseDel),IF(CX64=1,IF(CX73="",IF(AND(OR(CX69="",CX71=""),CX73=""),par!$D$24,CX69*CX71),CX73),IF(CX73="",InpReq,CX73)))</f>
        <v/>
      </c>
      <c r="CZ73" s="716">
        <f>IF($D$5&lt;2011,par!CZ146,par!DA146)</f>
        <v>0</v>
      </c>
      <c r="DA73" s="819"/>
      <c r="DB73" s="204"/>
      <c r="DC73" s="293" t="str">
        <f>IF(DB63&lt;2011,IF(DB73="","",PlseDel),IF(DB64=1,IF(DB73="",IF(AND(OR(DB69="",DB71=""),DB73=""),par!$D$24,DB69*DB71),DB73),IF(DB73="",InpReq,DB73)))</f>
        <v/>
      </c>
      <c r="DD73" s="716">
        <f>IF($D$5&lt;2011,par!DD146,par!DE146)</f>
        <v>0</v>
      </c>
      <c r="DE73" s="819"/>
      <c r="DF73" s="204"/>
      <c r="DG73" s="293" t="str">
        <f>IF(DF63&lt;2011,IF(DF73="","",PlseDel),IF(DF64=1,IF(DF73="",IF(AND(OR(DF69="",DF71=""),DF73=""),par!$D$24,DF69*DF71),DF73),IF(DF73="",InpReq,DF73)))</f>
        <v/>
      </c>
      <c r="DH73" s="716">
        <f>IF($D$5&lt;2011,par!DH146,par!DI146)</f>
        <v>0</v>
      </c>
      <c r="DI73" s="819"/>
      <c r="DJ73" s="204"/>
      <c r="DK73" s="293" t="str">
        <f>IF(DJ63&lt;2011,IF(DJ73="","",PlseDel),IF(DJ64=1,IF(DJ73="",IF(AND(OR(DJ69="",DJ71=""),DJ73=""),par!$D$24,DJ69*DJ71),DJ73),IF(DJ73="",InpReq,DJ73)))</f>
        <v/>
      </c>
      <c r="DL73" s="716">
        <f>IF($D$5&lt;2011,par!DL146,par!DM146)</f>
        <v>0</v>
      </c>
      <c r="DM73" s="819"/>
      <c r="DN73" s="204"/>
      <c r="DO73" s="293" t="str">
        <f>IF(DN63&lt;2011,IF(DN73="","",PlseDel),IF(DN64=1,IF(DN73="",IF(AND(OR(DN69="",DN71=""),DN73=""),par!$D$24,DN69*DN71),DN73),IF(DN73="",InpReq,DN73)))</f>
        <v/>
      </c>
      <c r="DP73" s="716">
        <f>IF($D$5&lt;2011,par!DP146,par!DQ146)</f>
        <v>0</v>
      </c>
      <c r="DQ73" s="819"/>
      <c r="DR73" s="204"/>
      <c r="DS73" s="293" t="str">
        <f>IF(DR63&lt;2011,IF(DR73="","",PlseDel),IF(DR64=1,IF(DR73="",IF(AND(OR(DR69="",DR71=""),DR73=""),par!$D$24,DR69*DR71),DR73),IF(DR73="",InpReq,DR73)))</f>
        <v/>
      </c>
      <c r="DT73" s="716">
        <f>IF($D$5&lt;2011,par!DT146,par!DU146)</f>
        <v>0</v>
      </c>
      <c r="DU73" s="819"/>
      <c r="DV73" s="204"/>
      <c r="DW73" s="293" t="str">
        <f>IF(DV63&lt;2011,IF(DV73="","",PlseDel),IF(DV64=1,IF(DV73="",IF(AND(OR(DV69="",DV71=""),DV73=""),par!$D$24,DV69*DV71),DV73),IF(DV73="",InpReq,DV73)))</f>
        <v/>
      </c>
      <c r="DX73" s="716">
        <f>IF($D$5&lt;2011,par!DX146,par!DY146)</f>
        <v>0</v>
      </c>
      <c r="DY73" s="819"/>
      <c r="DZ73" s="204"/>
      <c r="EA73" s="293" t="str">
        <f>IF(DZ63&lt;2011,IF(DZ73="","",PlseDel),IF(DZ64=1,IF(DZ73="",IF(AND(OR(DZ69="",DZ71=""),DZ73=""),par!$D$24,DZ69*DZ71),DZ73),IF(DZ73="",InpReq,DZ73)))</f>
        <v/>
      </c>
      <c r="EB73" s="716">
        <f>IF($D$5&lt;2011,par!EB146,par!EC146)</f>
        <v>0</v>
      </c>
      <c r="EC73" s="819"/>
      <c r="ED73" s="204"/>
      <c r="EE73" s="293" t="str">
        <f>IF(ED63&lt;2011,IF(ED73="","",PlseDel),IF(ED64=1,IF(ED73="",IF(AND(OR(ED69="",ED71=""),ED73=""),par!$D$24,ED69*ED71),ED73),IF(ED73="",InpReq,ED73)))</f>
        <v/>
      </c>
      <c r="EF73" s="716">
        <f>IF($D$5&lt;2011,par!EF146,par!EG146)</f>
        <v>0</v>
      </c>
      <c r="EG73" s="819"/>
      <c r="EH73" s="204"/>
      <c r="EI73" s="293" t="str">
        <f>IF(EH63&lt;2011,IF(EH73="","",PlseDel),IF(EH64=1,IF(EH73="",IF(AND(OR(EH69="",EH71=""),EH73=""),par!$D$24,EH69*EH71),EH73),IF(EH73="",InpReq,EH73)))</f>
        <v/>
      </c>
      <c r="EJ73" s="716">
        <f>IF($D$5&lt;2011,par!EJ146,par!EK146)</f>
        <v>0</v>
      </c>
      <c r="EK73" s="819"/>
      <c r="EL73" s="204"/>
      <c r="EM73" s="293" t="str">
        <f>IF(EL63&lt;2011,IF(EL73="","",PlseDel),IF(EL64=1,IF(EL73="",IF(AND(OR(EL69="",EL71=""),EL73=""),par!$D$24,EL69*EL71),EL73),IF(EL73="",InpReq,EL73)))</f>
        <v/>
      </c>
      <c r="EN73" s="716">
        <f>IF($D$5&lt;2011,par!EN146,par!EO146)</f>
        <v>0</v>
      </c>
      <c r="EO73" s="819"/>
      <c r="EP73" s="204"/>
      <c r="EQ73" s="293" t="str">
        <f>IF(EP63&lt;2011,IF(EP73="","",PlseDel),IF(EP64=1,IF(EP73="",IF(AND(OR(EP69="",EP71=""),EP73=""),par!$D$24,EP69*EP71),EP73),IF(EP73="",InpReq,EP73)))</f>
        <v/>
      </c>
      <c r="ER73" s="716">
        <f>IF($D$5&lt;2011,par!ER146,par!ES146)</f>
        <v>0</v>
      </c>
      <c r="ES73" s="819"/>
      <c r="ET73" s="204"/>
      <c r="EU73" s="293" t="str">
        <f>IF(ET63&lt;2011,IF(ET73="","",PlseDel),IF(ET64=1,IF(ET73="",IF(AND(OR(ET69="",ET71=""),ET73=""),par!$D$24,ET69*ET71),ET73),IF(ET73="",InpReq,ET73)))</f>
        <v/>
      </c>
      <c r="EV73" s="716">
        <f>IF($D$5&lt;2011,par!EV146,par!EW146)</f>
        <v>0</v>
      </c>
      <c r="EW73" s="819"/>
      <c r="EX73" s="204"/>
      <c r="EY73" s="293" t="str">
        <f>IF(EX63&lt;2011,IF(EX73="","",PlseDel),IF(EX64=1,IF(EX73="",IF(AND(OR(EX69="",EX71=""),EX73=""),par!$D$24,EX69*EX71),EX73),IF(EX73="",InpReq,EX73)))</f>
        <v/>
      </c>
      <c r="EZ73" s="716">
        <f>IF($D$5&lt;2011,par!EZ146,par!FA146)</f>
        <v>0</v>
      </c>
      <c r="FA73" s="819"/>
      <c r="FB73" s="204"/>
      <c r="FC73" s="293" t="str">
        <f>IF(FB63&lt;2011,IF(FB73="","",PlseDel),IF(FB64=1,IF(FB73="",IF(AND(OR(FB69="",FB71=""),FB73=""),par!$D$24,FB69*FB71),FB73),IF(FB73="",InpReq,FB73)))</f>
        <v/>
      </c>
      <c r="FD73" s="716">
        <f>IF($D$5&lt;2011,par!FD146,par!FE146)</f>
        <v>0</v>
      </c>
      <c r="FE73" s="819"/>
      <c r="FF73" s="204"/>
      <c r="FG73" s="293" t="str">
        <f>IF(FF63&lt;2011,IF(FF73="","",PlseDel),IF(FF64=1,IF(FF73="",IF(AND(OR(FF69="",FF71=""),FF73=""),par!$D$24,FF69*FF71),FF73),IF(FF73="",InpReq,FF73)))</f>
        <v/>
      </c>
      <c r="FH73" s="716">
        <f>IF($D$5&lt;2011,par!FH146,par!FI146)</f>
        <v>0</v>
      </c>
      <c r="FI73" s="819"/>
      <c r="FJ73" s="204"/>
      <c r="FK73" s="293" t="str">
        <f>IF(FJ63&lt;2011,IF(FJ73="","",PlseDel),IF(FJ64=1,IF(FJ73="",IF(AND(OR(FJ69="",FJ71=""),FJ73=""),par!$D$24,FJ69*FJ71),FJ73),IF(FJ73="",InpReq,FJ73)))</f>
        <v/>
      </c>
      <c r="FL73" s="716">
        <f>IF($D$5&lt;2011,par!FL146,par!FM146)</f>
        <v>0</v>
      </c>
      <c r="FM73" s="819"/>
      <c r="FN73" s="204"/>
      <c r="FO73" s="293" t="str">
        <f>IF(FN63&lt;2011,IF(FN73="","",PlseDel),IF(FN64=1,IF(FN73="",IF(AND(OR(FN69="",FN71=""),FN73=""),par!$D$24,FN69*FN71),FN73),IF(FN73="",InpReq,FN73)))</f>
        <v/>
      </c>
      <c r="FP73" s="716">
        <f>IF($D$5&lt;2011,par!FP146,par!FQ146)</f>
        <v>0</v>
      </c>
      <c r="FQ73" s="819"/>
      <c r="FR73" s="204"/>
      <c r="FS73" s="293" t="str">
        <f>IF(FR63&lt;2011,IF(FR73="","",PlseDel),IF(FR64=1,IF(FR73="",IF(AND(OR(FR69="",FR71=""),FR73=""),par!$D$24,FR69*FR71),FR73),IF(FR73="",InpReq,FR73)))</f>
        <v/>
      </c>
      <c r="FT73" s="716">
        <f>IF($D$5&lt;2011,par!FT146,par!FU146)</f>
        <v>0</v>
      </c>
      <c r="FU73" s="819"/>
      <c r="FV73" s="204"/>
      <c r="FW73" s="293" t="str">
        <f>IF(FV63&lt;2011,IF(FV73="","",PlseDel),IF(FV64=1,IF(FV73="",IF(AND(OR(FV69="",FV71=""),FV73=""),par!$D$24,FV69*FV71),FV73),IF(FV73="",InpReq,FV73)))</f>
        <v/>
      </c>
      <c r="FX73" s="716">
        <f>IF($D$5&lt;2011,par!FX146,par!FY146)</f>
        <v>0</v>
      </c>
      <c r="FY73" s="819"/>
      <c r="FZ73" s="204"/>
      <c r="GA73" s="293" t="str">
        <f>IF(FZ63&lt;2011,IF(FZ73="","",PlseDel),IF(FZ64=1,IF(FZ73="",IF(AND(OR(FZ69="",FZ71=""),FZ73=""),par!$D$24,FZ69*FZ71),FZ73),IF(FZ73="",InpReq,FZ73)))</f>
        <v/>
      </c>
      <c r="GB73" s="716">
        <f>IF($D$5&lt;2011,par!GB146,par!GC146)</f>
        <v>0</v>
      </c>
      <c r="GC73" s="819"/>
      <c r="GD73" s="204"/>
      <c r="GE73" s="293" t="str">
        <f>IF(GD63&lt;2011,IF(GD73="","",PlseDel),IF(GD64=1,IF(GD73="",IF(AND(OR(GD69="",GD71=""),GD73=""),par!$D$24,GD69*GD71),GD73),IF(GD73="",InpReq,GD73)))</f>
        <v/>
      </c>
      <c r="GF73" s="716">
        <f>IF($D$5&lt;2011,par!GF146,par!GG146)</f>
        <v>0</v>
      </c>
      <c r="GG73" s="819"/>
      <c r="GH73" s="204"/>
      <c r="GI73" s="293" t="str">
        <f>IF(GH63&lt;2011,IF(GH73="","",PlseDel),IF(GH64=1,IF(GH73="",IF(AND(OR(GH69="",GH71=""),GH73=""),par!$D$24,GH69*GH71),GH73),IF(GH73="",InpReq,GH73)))</f>
        <v/>
      </c>
      <c r="GJ73" s="716">
        <f>IF($D$5&lt;2011,par!GJ146,par!GK146)</f>
        <v>0</v>
      </c>
      <c r="GK73" s="819"/>
      <c r="GL73" s="204"/>
      <c r="GM73" s="293" t="str">
        <f>IF(GL63&lt;2011,IF(GL73="","",PlseDel),IF(GL64=1,IF(GL73="",IF(AND(OR(GL69="",GL71=""),GL73=""),par!$D$24,GL69*GL71),GL73),IF(GL73="",InpReq,GL73)))</f>
        <v/>
      </c>
      <c r="GN73" s="716">
        <f>IF($D$5&lt;2011,par!GN146,par!GO146)</f>
        <v>0</v>
      </c>
      <c r="GO73" s="819"/>
      <c r="GP73" s="204"/>
      <c r="GQ73" s="293" t="str">
        <f>IF(GP63&lt;2011,IF(GP73="","",PlseDel),IF(GP64=1,IF(GP73="",IF(AND(OR(GP69="",GP71=""),GP73=""),par!$D$24,GP69*GP71),GP73),IF(GP73="",InpReq,GP73)))</f>
        <v/>
      </c>
      <c r="GR73" s="716">
        <f>IF($D$5&lt;2011,par!GR146,par!GS146)</f>
        <v>0</v>
      </c>
      <c r="GS73" s="819"/>
      <c r="GT73" s="204"/>
      <c r="GU73" s="293" t="str">
        <f>IF(GT63&lt;2011,IF(GT73="","",PlseDel),IF(GT64=1,IF(GT73="",IF(AND(OR(GT69="",GT71=""),GT73=""),par!$D$24,GT69*GT71),GT73),IF(GT73="",InpReq,GT73)))</f>
        <v/>
      </c>
      <c r="GV73" s="716">
        <f>IF($D$5&lt;2011,par!GV146,par!GW146)</f>
        <v>0</v>
      </c>
      <c r="GW73" s="819"/>
      <c r="GX73" s="204"/>
      <c r="GY73" s="293" t="str">
        <f>IF(GX63&lt;2011,IF(GX73="","",PlseDel),IF(GX64=1,IF(GX73="",IF(AND(OR(GX69="",GX71=""),GX73=""),par!$D$24,GX69*GX71),GX73),IF(GX73="",InpReq,GX73)))</f>
        <v/>
      </c>
      <c r="GZ73" s="716">
        <f>IF($D$5&lt;2011,par!GZ146,par!HA146)</f>
        <v>0</v>
      </c>
      <c r="HA73" s="819"/>
      <c r="HB73" s="204"/>
      <c r="HC73" s="293" t="str">
        <f>IF(HB63&lt;2011,IF(HB73="","",PlseDel),IF(HB64=1,IF(HB73="",IF(AND(OR(HB69="",HB71=""),HB73=""),par!$D$24,HB69*HB71),HB73),IF(HB73="",InpReq,HB73)))</f>
        <v/>
      </c>
      <c r="HD73" s="716">
        <f>IF($D$5&lt;2011,par!HD146,par!HE146)</f>
        <v>0</v>
      </c>
      <c r="HE73" s="819"/>
      <c r="HF73" s="204"/>
      <c r="HG73" s="293" t="str">
        <f>IF(HF63&lt;2011,IF(HF73="","",PlseDel),IF(HF64=1,IF(HF73="",IF(AND(OR(HF69="",HF71=""),HF73=""),par!$D$24,HF69*HF71),HF73),IF(HF73="",InpReq,HF73)))</f>
        <v/>
      </c>
      <c r="HH73" s="716">
        <f>IF($D$5&lt;2011,par!HH146,par!HI146)</f>
        <v>0</v>
      </c>
      <c r="HI73" s="819"/>
      <c r="HJ73" s="204"/>
      <c r="HK73" s="293" t="str">
        <f>IF(HJ63&lt;2011,IF(HJ73="","",PlseDel),IF(HJ64=1,IF(HJ73="",IF(AND(OR(HJ69="",HJ71=""),HJ73=""),par!$D$24,HJ69*HJ71),HJ73),IF(HJ73="",InpReq,HJ73)))</f>
        <v/>
      </c>
      <c r="HL73" s="716">
        <f>IF($D$5&lt;2011,par!HL146,par!HM146)</f>
        <v>0</v>
      </c>
      <c r="HM73" s="819"/>
      <c r="HN73" s="204"/>
      <c r="HO73" s="293" t="str">
        <f>IF(HN63&lt;2011,IF(HN73="","",PlseDel),IF(HN64=1,IF(HN73="",IF(AND(OR(HN69="",HN71=""),HN73=""),par!$D$24,HN69*HN71),HN73),IF(HN73="",InpReq,HN73)))</f>
        <v/>
      </c>
      <c r="HP73" s="716">
        <f>IF($D$5&lt;2011,par!HP146,par!HQ146)</f>
        <v>0</v>
      </c>
      <c r="HQ73" s="819"/>
      <c r="HR73" s="204"/>
      <c r="HS73" s="293" t="str">
        <f>IF(HR63&lt;2011,IF(HR73="","",PlseDel),IF(HR64=1,IF(HR73="",IF(AND(OR(HR69="",HR71=""),HR73=""),par!$D$24,HR69*HR71),HR73),IF(HR73="",InpReq,HR73)))</f>
        <v/>
      </c>
      <c r="HT73" s="716">
        <f>IF($D$5&lt;2011,par!HT146,par!HU146)</f>
        <v>0</v>
      </c>
      <c r="HU73" s="819"/>
      <c r="HV73" s="204"/>
      <c r="HW73" s="293" t="str">
        <f>IF(HV63&lt;2011,IF(HV73="","",PlseDel),IF(HV64=1,IF(HV73="",IF(AND(OR(HV69="",HV71=""),HV73=""),par!$D$24,HV69*HV71),HV73),IF(HV73="",InpReq,HV73)))</f>
        <v/>
      </c>
      <c r="HX73" s="716">
        <f>IF($D$5&lt;2011,par!HX146,par!HY146)</f>
        <v>0</v>
      </c>
      <c r="HY73" s="819"/>
      <c r="HZ73" s="204"/>
      <c r="IA73" s="293" t="str">
        <f>IF(HZ63&lt;2011,IF(HZ73="","",PlseDel),IF(HZ64=1,IF(HZ73="",IF(AND(OR(HZ69="",HZ71=""),HZ73=""),par!$D$24,HZ69*HZ71),HZ73),IF(HZ73="",InpReq,HZ73)))</f>
        <v/>
      </c>
      <c r="IB73" s="716">
        <f>IF($D$5&lt;2011,par!IB146,par!IC146)</f>
        <v>0</v>
      </c>
      <c r="IC73" s="819"/>
      <c r="ID73" s="204"/>
      <c r="IE73" s="293" t="str">
        <f>IF(ID63&lt;2011,IF(ID73="","",PlseDel),IF(ID64=1,IF(ID73="",IF(AND(OR(ID69="",ID71=""),ID73=""),par!$D$24,ID69*ID71),ID73),IF(ID73="",InpReq,ID73)))</f>
        <v/>
      </c>
      <c r="IF73" s="716">
        <f>IF($D$5&lt;2011,par!IF146,par!IG146)</f>
        <v>0</v>
      </c>
      <c r="IG73" s="819"/>
      <c r="IH73" s="204"/>
      <c r="II73" s="293" t="str">
        <f>IF(IH63&lt;2011,IF(IH73="","",PlseDel),IF(IH64=1,IF(IH73="",IF(AND(OR(IH69="",IH71=""),IH73=""),par!$D$24,IH69*IH71),IH73),IF(IH73="",InpReq,IH73)))</f>
        <v/>
      </c>
      <c r="IJ73" s="716">
        <f>IF($D$5&lt;2011,par!IJ146,par!IK146)</f>
        <v>0</v>
      </c>
      <c r="IK73" s="819"/>
      <c r="IL73" s="204"/>
      <c r="IM73" s="293" t="str">
        <f>IF(IL63&lt;2011,IF(IL73="","",PlseDel),IF(IL64=1,IF(IL73="",IF(AND(OR(IL69="",IL71=""),IL73=""),par!$D$24,IL69*IL71),IL73),IF(IL73="",InpReq,IL73)))</f>
        <v/>
      </c>
      <c r="IN73" s="716">
        <f>IF($D$5&lt;2011,par!IN146,par!IO146)</f>
        <v>0</v>
      </c>
      <c r="IO73" s="819"/>
      <c r="IP73" s="204"/>
      <c r="IQ73" s="293" t="str">
        <f>IF(IP63&lt;2011,IF(IP73="","",PlseDel),IF(IP64=1,IF(IP73="",IF(AND(OR(IP69="",IP71=""),IP73=""),par!$D$24,IP69*IP71),IP73),IF(IP73="",InpReq,IP73)))</f>
        <v/>
      </c>
      <c r="IR73" s="716">
        <f>IF($D$5&lt;2011,par!IR146,par!IS146)</f>
        <v>0</v>
      </c>
      <c r="IS73" s="819"/>
      <c r="IT73" s="204"/>
      <c r="IU73" s="293" t="str">
        <f>IF(IT63&lt;2011,IF(IT73="","",PlseDel),IF(IT64=1,IF(IT73="",IF(AND(OR(IT69="",IT71=""),IT73=""),par!$D$24,IT69*IT71),IT73),IF(IT73="",InpReq,IT73)))</f>
        <v/>
      </c>
      <c r="IV73" s="716">
        <f>IF($D$5&lt;2011,par!IV146,par!#REF!)</f>
        <v>0</v>
      </c>
      <c r="IW73" s="819"/>
      <c r="IX73" s="204"/>
      <c r="IY73" s="293" t="str">
        <f>IF(IX63&lt;2011,IF(IX73="","",PlseDel),IF(IX64=1,IF(IX73="",IF(AND(OR(IX69="",IX71=""),IX73=""),par!$D$24,IX69*IX71),IX73),IF(IX73="",InpReq,IX73)))</f>
        <v/>
      </c>
    </row>
    <row r="74" spans="2:259" ht="30.25" hidden="1" customHeight="1" x14ac:dyDescent="0.35">
      <c r="F74" s="475"/>
      <c r="G74" s="441"/>
      <c r="H74" s="716">
        <f>IF($D$5&lt;2011,par!H147,par!I147)</f>
        <v>0</v>
      </c>
      <c r="I74" s="819"/>
      <c r="J74" s="204"/>
      <c r="K74" s="293" t="str">
        <f>IF(J64=1,IF(J74="",IF(OR(J70="",J72=""),par!$D64,J70*J72),J74),IF(J74="",InpReq,J74))</f>
        <v>Please enter required information</v>
      </c>
      <c r="L74" s="716">
        <f>IF($D$5&lt;2011,par!L147,par!M147)</f>
        <v>0</v>
      </c>
      <c r="M74" s="819"/>
      <c r="N74" s="204"/>
      <c r="O74" s="293" t="str">
        <f>IF(N64=1,IF(N74="",IF(OR(N70="",N72=""),par!$D64,N70*N72),N74),IF(N74="",InpReq,N74))</f>
        <v>Please enter required information</v>
      </c>
      <c r="P74" s="716">
        <f>IF($D$5&lt;2011,par!P147,par!Q147)</f>
        <v>0</v>
      </c>
      <c r="Q74" s="819"/>
      <c r="R74" s="204"/>
      <c r="S74" s="293" t="str">
        <f>IF(R64=1,IF(R74="",IF(OR(R70="",R72=""),par!$D64,R70*R72),R74),IF(R74="",InpReq,R74))</f>
        <v>Please enter required information</v>
      </c>
      <c r="T74" s="716">
        <f>IF($D$5&lt;2011,par!T147,par!U147)</f>
        <v>0</v>
      </c>
      <c r="U74" s="819"/>
      <c r="V74" s="204"/>
      <c r="W74" s="293" t="str">
        <f>IF(V64=1,IF(V74="",IF(OR(V70="",V72=""),par!$D64,V70*V72),V74),IF(V74="",InpReq,V74))</f>
        <v>Please enter required information</v>
      </c>
      <c r="X74" s="716">
        <f>IF($D$5&lt;2011,par!X147,par!Y147)</f>
        <v>0</v>
      </c>
      <c r="Y74" s="819"/>
      <c r="Z74" s="204"/>
      <c r="AA74" s="293" t="str">
        <f>IF(Z64=1,IF(Z74="",IF(OR(Z70="",Z72=""),par!$D64,Z70*Z72),Z74),IF(Z74="",InpReq,Z74))</f>
        <v>Please enter required information</v>
      </c>
      <c r="AB74" s="716">
        <f>IF($D$5&lt;2011,par!AB147,par!AC147)</f>
        <v>0</v>
      </c>
      <c r="AC74" s="819"/>
      <c r="AD74" s="204"/>
      <c r="AE74" s="293" t="str">
        <f>IF(AD64=1,IF(AD74="",IF(OR(AD70="",AD72=""),par!$D64,AD70*AD72),AD74),IF(AD74="",InpReq,AD74))</f>
        <v>Please enter required information</v>
      </c>
      <c r="AF74" s="716">
        <f>IF($D$5&lt;2011,par!AF147,par!AG147)</f>
        <v>0</v>
      </c>
      <c r="AG74" s="819"/>
      <c r="AH74" s="204"/>
      <c r="AI74" s="293" t="str">
        <f>IF(AH64=1,IF(AH74="",IF(OR(AH70="",AH72=""),par!$D64,AH70*AH72),AH74),IF(AH74="",InpReq,AH74))</f>
        <v>Please enter required information</v>
      </c>
      <c r="AJ74" s="716">
        <f>IF($D$5&lt;2011,par!AJ147,par!AK147)</f>
        <v>0</v>
      </c>
      <c r="AK74" s="819"/>
      <c r="AL74" s="204"/>
      <c r="AM74" s="293" t="str">
        <f>IF(AL64=1,IF(AL74="",IF(OR(AL70="",AL72=""),par!$D64,AL70*AL72),AL74),IF(AL74="",InpReq,AL74))</f>
        <v>Please enter required information</v>
      </c>
      <c r="AN74" s="716">
        <f>IF($D$5&lt;2011,par!AN147,par!AO147)</f>
        <v>0</v>
      </c>
      <c r="AO74" s="819"/>
      <c r="AP74" s="204"/>
      <c r="AQ74" s="293" t="str">
        <f>IF(AP64=1,IF(AP74="",IF(OR(AP70="",AP72=""),par!$D64,AP70*AP72),AP74),IF(AP74="",InpReq,AP74))</f>
        <v>Please enter required information</v>
      </c>
      <c r="AR74" s="716">
        <f>IF($D$5&lt;2011,par!AR147,par!AS147)</f>
        <v>0</v>
      </c>
      <c r="AS74" s="819"/>
      <c r="AT74" s="204"/>
      <c r="AU74" s="293" t="str">
        <f>IF(AT64=1,IF(AT74="",IF(OR(AT70="",AT72=""),par!$D64,AT70*AT72),AT74),IF(AT74="",InpReq,AT74))</f>
        <v>Please enter required information</v>
      </c>
      <c r="AV74" s="716">
        <f>IF($D$5&lt;2011,par!AV147,par!AW147)</f>
        <v>0</v>
      </c>
      <c r="AW74" s="819"/>
      <c r="AX74" s="204"/>
      <c r="AY74" s="293" t="str">
        <f>IF(AX64=1,IF(AX74="",IF(OR(AX70="",AX72=""),par!$D64,AX70*AX72),AX74),IF(AX74="",InpReq,AX74))</f>
        <v>Please enter required information</v>
      </c>
      <c r="AZ74" s="716">
        <f>IF($D$5&lt;2011,par!AZ147,par!BA147)</f>
        <v>0</v>
      </c>
      <c r="BA74" s="819"/>
      <c r="BB74" s="204"/>
      <c r="BC74" s="293" t="str">
        <f>IF(BB64=1,IF(BB74="",IF(OR(BB70="",BB72=""),par!$D64,BB70*BB72),BB74),IF(BB74="",InpReq,BB74))</f>
        <v>Please enter required information</v>
      </c>
      <c r="BD74" s="716">
        <f>IF($D$5&lt;2011,par!BD147,par!BE147)</f>
        <v>0</v>
      </c>
      <c r="BE74" s="819"/>
      <c r="BF74" s="204"/>
      <c r="BG74" s="293" t="str">
        <f>IF(BF64=1,IF(BF74="",IF(OR(BF70="",BF72=""),par!$D64,BF70*BF72),BF74),IF(BF74="",InpReq,BF74))</f>
        <v>Please enter required information</v>
      </c>
      <c r="BH74" s="716">
        <f>IF($D$5&lt;2011,par!BH147,par!BI147)</f>
        <v>0</v>
      </c>
      <c r="BI74" s="819"/>
      <c r="BJ74" s="204"/>
      <c r="BK74" s="293" t="str">
        <f>IF(BJ64=1,IF(BJ74="",IF(OR(BJ70="",BJ72=""),par!$D64,BJ70*BJ72),BJ74),IF(BJ74="",InpReq,BJ74))</f>
        <v>Please enter required information</v>
      </c>
      <c r="BL74" s="716">
        <f>IF($D$5&lt;2011,par!BL147,par!BM147)</f>
        <v>0</v>
      </c>
      <c r="BM74" s="819"/>
      <c r="BN74" s="204"/>
      <c r="BO74" s="293" t="str">
        <f>IF(BN64=1,IF(BN74="",IF(OR(BN70="",BN72=""),par!$D64,BN70*BN72),BN74),IF(BN74="",InpReq,BN74))</f>
        <v>Please enter required information</v>
      </c>
      <c r="BP74" s="716">
        <f>IF($D$5&lt;2011,par!BP147,par!BQ147)</f>
        <v>0</v>
      </c>
      <c r="BQ74" s="819"/>
      <c r="BR74" s="204"/>
      <c r="BS74" s="293" t="str">
        <f>IF(BR64=1,IF(BR74="",IF(OR(BR70="",BR72=""),par!$D64,BR70*BR72),BR74),IF(BR74="",InpReq,BR74))</f>
        <v>Please enter required information</v>
      </c>
      <c r="BT74" s="716">
        <f>IF($D$5&lt;2011,par!BT147,par!BU147)</f>
        <v>0</v>
      </c>
      <c r="BU74" s="819"/>
      <c r="BV74" s="204"/>
      <c r="BW74" s="293" t="str">
        <f>IF(BV64=1,IF(BV74="",IF(OR(BV70="",BV72=""),par!$D64,BV70*BV72),BV74),IF(BV74="",InpReq,BV74))</f>
        <v>Please enter required information</v>
      </c>
      <c r="BX74" s="716">
        <f>IF($D$5&lt;2011,par!BX147,par!BY147)</f>
        <v>0</v>
      </c>
      <c r="BY74" s="819"/>
      <c r="BZ74" s="204"/>
      <c r="CA74" s="293" t="str">
        <f>IF(BZ64=1,IF(BZ74="",IF(OR(BZ70="",BZ72=""),par!$D64,BZ70*BZ72),BZ74),IF(BZ74="",InpReq,BZ74))</f>
        <v>Please enter required information</v>
      </c>
      <c r="CB74" s="716">
        <f>IF($D$5&lt;2011,par!CB147,par!CC147)</f>
        <v>0</v>
      </c>
      <c r="CC74" s="819"/>
      <c r="CD74" s="204"/>
      <c r="CE74" s="293" t="str">
        <f>IF(CD64=1,IF(CD74="",IF(OR(CD70="",CD72=""),par!$D64,CD70*CD72),CD74),IF(CD74="",InpReq,CD74))</f>
        <v>Please enter required information</v>
      </c>
      <c r="CF74" s="716">
        <f>IF($D$5&lt;2011,par!CF147,par!CG147)</f>
        <v>0</v>
      </c>
      <c r="CG74" s="819"/>
      <c r="CH74" s="204"/>
      <c r="CI74" s="293" t="str">
        <f>IF(CH64=1,IF(CH74="",IF(OR(CH70="",CH72=""),par!$D64,CH70*CH72),CH74),IF(CH74="",InpReq,CH74))</f>
        <v>Please enter required information</v>
      </c>
      <c r="CJ74" s="716">
        <f>IF($D$5&lt;2011,par!CJ147,par!CK147)</f>
        <v>0</v>
      </c>
      <c r="CK74" s="819"/>
      <c r="CL74" s="204"/>
      <c r="CM74" s="293" t="str">
        <f>IF(CL64=1,IF(CL74="",IF(OR(CL70="",CL72=""),par!$D64,CL70*CL72),CL74),IF(CL74="",InpReq,CL74))</f>
        <v>Please enter required information</v>
      </c>
      <c r="CN74" s="716">
        <f>IF($D$5&lt;2011,par!CN147,par!CO147)</f>
        <v>0</v>
      </c>
      <c r="CO74" s="819"/>
      <c r="CP74" s="204"/>
      <c r="CQ74" s="293" t="str">
        <f>IF(CP64=1,IF(CP74="",IF(OR(CP70="",CP72=""),par!$D64,CP70*CP72),CP74),IF(CP74="",InpReq,CP74))</f>
        <v>Please enter required information</v>
      </c>
      <c r="CR74" s="716">
        <f>IF($D$5&lt;2011,par!CR147,par!CS147)</f>
        <v>0</v>
      </c>
      <c r="CS74" s="819"/>
      <c r="CT74" s="204"/>
      <c r="CU74" s="293" t="str">
        <f>IF(CT64=1,IF(CT74="",IF(OR(CT70="",CT72=""),par!$D64,CT70*CT72),CT74),IF(CT74="",InpReq,CT74))</f>
        <v>Please enter required information</v>
      </c>
      <c r="CV74" s="716">
        <f>IF($D$5&lt;2011,par!CV147,par!CW147)</f>
        <v>0</v>
      </c>
      <c r="CW74" s="819"/>
      <c r="CX74" s="204"/>
      <c r="CY74" s="293" t="str">
        <f>IF(CX64=1,IF(CX74="",IF(OR(CX70="",CX72=""),par!$D64,CX70*CX72),CX74),IF(CX74="",InpReq,CX74))</f>
        <v>Please enter required information</v>
      </c>
      <c r="CZ74" s="716">
        <f>IF($D$5&lt;2011,par!CZ147,par!DA147)</f>
        <v>0</v>
      </c>
      <c r="DA74" s="819"/>
      <c r="DB74" s="204"/>
      <c r="DC74" s="293" t="str">
        <f>IF(DB64=1,IF(DB74="",IF(OR(DB70="",DB72=""),par!$D64,DB70*DB72),DB74),IF(DB74="",InpReq,DB74))</f>
        <v>Please enter required information</v>
      </c>
      <c r="DD74" s="716">
        <f>IF($D$5&lt;2011,par!DD147,par!DE147)</f>
        <v>0</v>
      </c>
      <c r="DE74" s="819"/>
      <c r="DF74" s="204"/>
      <c r="DG74" s="293" t="str">
        <f>IF(DF64=1,IF(DF74="",IF(OR(DF70="",DF72=""),par!$D64,DF70*DF72),DF74),IF(DF74="",InpReq,DF74))</f>
        <v>Please enter required information</v>
      </c>
      <c r="DH74" s="716">
        <f>IF($D$5&lt;2011,par!DH147,par!DI147)</f>
        <v>0</v>
      </c>
      <c r="DI74" s="819"/>
      <c r="DJ74" s="204"/>
      <c r="DK74" s="293" t="str">
        <f>IF(DJ64=1,IF(DJ74="",IF(OR(DJ70="",DJ72=""),par!$D64,DJ70*DJ72),DJ74),IF(DJ74="",InpReq,DJ74))</f>
        <v>Please enter required information</v>
      </c>
      <c r="DL74" s="716">
        <f>IF($D$5&lt;2011,par!DL147,par!DM147)</f>
        <v>0</v>
      </c>
      <c r="DM74" s="819"/>
      <c r="DN74" s="204"/>
      <c r="DO74" s="293" t="str">
        <f>IF(DN64=1,IF(DN74="",IF(OR(DN70="",DN72=""),par!$D64,DN70*DN72),DN74),IF(DN74="",InpReq,DN74))</f>
        <v>Please enter required information</v>
      </c>
      <c r="DP74" s="716">
        <f>IF($D$5&lt;2011,par!DP147,par!DQ147)</f>
        <v>0</v>
      </c>
      <c r="DQ74" s="819"/>
      <c r="DR74" s="204"/>
      <c r="DS74" s="293" t="str">
        <f>IF(DR64=1,IF(DR74="",IF(OR(DR70="",DR72=""),par!$D64,DR70*DR72),DR74),IF(DR74="",InpReq,DR74))</f>
        <v>Please enter required information</v>
      </c>
      <c r="DT74" s="716">
        <f>IF($D$5&lt;2011,par!DT147,par!DU147)</f>
        <v>0</v>
      </c>
      <c r="DU74" s="819"/>
      <c r="DV74" s="204"/>
      <c r="DW74" s="293" t="str">
        <f>IF(DV64=1,IF(DV74="",IF(OR(DV70="",DV72=""),par!$D64,DV70*DV72),DV74),IF(DV74="",InpReq,DV74))</f>
        <v>Please enter required information</v>
      </c>
      <c r="DX74" s="716">
        <f>IF($D$5&lt;2011,par!DX147,par!DY147)</f>
        <v>0</v>
      </c>
      <c r="DY74" s="819"/>
      <c r="DZ74" s="204"/>
      <c r="EA74" s="293" t="str">
        <f>IF(DZ64=1,IF(DZ74="",IF(OR(DZ70="",DZ72=""),par!$D64,DZ70*DZ72),DZ74),IF(DZ74="",InpReq,DZ74))</f>
        <v>Please enter required information</v>
      </c>
      <c r="EB74" s="716">
        <f>IF($D$5&lt;2011,par!EB147,par!EC147)</f>
        <v>0</v>
      </c>
      <c r="EC74" s="819"/>
      <c r="ED74" s="204"/>
      <c r="EE74" s="293" t="str">
        <f>IF(ED64=1,IF(ED74="",IF(OR(ED70="",ED72=""),par!$D64,ED70*ED72),ED74),IF(ED74="",InpReq,ED74))</f>
        <v>Please enter required information</v>
      </c>
      <c r="EF74" s="716">
        <f>IF($D$5&lt;2011,par!EF147,par!EG147)</f>
        <v>0</v>
      </c>
      <c r="EG74" s="819"/>
      <c r="EH74" s="204"/>
      <c r="EI74" s="293" t="str">
        <f>IF(EH64=1,IF(EH74="",IF(OR(EH70="",EH72=""),par!$D64,EH70*EH72),EH74),IF(EH74="",InpReq,EH74))</f>
        <v>Please enter required information</v>
      </c>
      <c r="EJ74" s="716">
        <f>IF($D$5&lt;2011,par!EJ147,par!EK147)</f>
        <v>0</v>
      </c>
      <c r="EK74" s="819"/>
      <c r="EL74" s="204"/>
      <c r="EM74" s="293" t="str">
        <f>IF(EL64=1,IF(EL74="",IF(OR(EL70="",EL72=""),par!$D64,EL70*EL72),EL74),IF(EL74="",InpReq,EL74))</f>
        <v>Please enter required information</v>
      </c>
      <c r="EN74" s="716">
        <f>IF($D$5&lt;2011,par!EN147,par!EO147)</f>
        <v>0</v>
      </c>
      <c r="EO74" s="819"/>
      <c r="EP74" s="204"/>
      <c r="EQ74" s="293" t="str">
        <f>IF(EP64=1,IF(EP74="",IF(OR(EP70="",EP72=""),par!$D64,EP70*EP72),EP74),IF(EP74="",InpReq,EP74))</f>
        <v>Please enter required information</v>
      </c>
      <c r="ER74" s="716">
        <f>IF($D$5&lt;2011,par!ER147,par!ES147)</f>
        <v>0</v>
      </c>
      <c r="ES74" s="819"/>
      <c r="ET74" s="204"/>
      <c r="EU74" s="293" t="str">
        <f>IF(ET64=1,IF(ET74="",IF(OR(ET70="",ET72=""),par!$D64,ET70*ET72),ET74),IF(ET74="",InpReq,ET74))</f>
        <v>Please enter required information</v>
      </c>
      <c r="EV74" s="716">
        <f>IF($D$5&lt;2011,par!EV147,par!EW147)</f>
        <v>0</v>
      </c>
      <c r="EW74" s="819"/>
      <c r="EX74" s="204"/>
      <c r="EY74" s="293" t="str">
        <f>IF(EX64=1,IF(EX74="",IF(OR(EX70="",EX72=""),par!$D64,EX70*EX72),EX74),IF(EX74="",InpReq,EX74))</f>
        <v>Please enter required information</v>
      </c>
      <c r="EZ74" s="716">
        <f>IF($D$5&lt;2011,par!EZ147,par!FA147)</f>
        <v>0</v>
      </c>
      <c r="FA74" s="819"/>
      <c r="FB74" s="204"/>
      <c r="FC74" s="293" t="str">
        <f>IF(FB64=1,IF(FB74="",IF(OR(FB70="",FB72=""),par!$D64,FB70*FB72),FB74),IF(FB74="",InpReq,FB74))</f>
        <v>Please enter required information</v>
      </c>
      <c r="FD74" s="716">
        <f>IF($D$5&lt;2011,par!FD147,par!FE147)</f>
        <v>0</v>
      </c>
      <c r="FE74" s="819"/>
      <c r="FF74" s="204"/>
      <c r="FG74" s="293" t="str">
        <f>IF(FF64=1,IF(FF74="",IF(OR(FF70="",FF72=""),par!$D64,FF70*FF72),FF74),IF(FF74="",InpReq,FF74))</f>
        <v>Please enter required information</v>
      </c>
      <c r="FH74" s="716">
        <f>IF($D$5&lt;2011,par!FH147,par!FI147)</f>
        <v>0</v>
      </c>
      <c r="FI74" s="819"/>
      <c r="FJ74" s="204"/>
      <c r="FK74" s="293" t="str">
        <f>IF(FJ64=1,IF(FJ74="",IF(OR(FJ70="",FJ72=""),par!$D64,FJ70*FJ72),FJ74),IF(FJ74="",InpReq,FJ74))</f>
        <v>Please enter required information</v>
      </c>
      <c r="FL74" s="716">
        <f>IF($D$5&lt;2011,par!FL147,par!FM147)</f>
        <v>0</v>
      </c>
      <c r="FM74" s="819"/>
      <c r="FN74" s="204"/>
      <c r="FO74" s="293" t="str">
        <f>IF(FN64=1,IF(FN74="",IF(OR(FN70="",FN72=""),par!$D64,FN70*FN72),FN74),IF(FN74="",InpReq,FN74))</f>
        <v>Please enter required information</v>
      </c>
      <c r="FP74" s="716">
        <f>IF($D$5&lt;2011,par!FP147,par!FQ147)</f>
        <v>0</v>
      </c>
      <c r="FQ74" s="819"/>
      <c r="FR74" s="204"/>
      <c r="FS74" s="293" t="str">
        <f>IF(FR64=1,IF(FR74="",IF(OR(FR70="",FR72=""),par!$D64,FR70*FR72),FR74),IF(FR74="",InpReq,FR74))</f>
        <v>Please enter required information</v>
      </c>
      <c r="FT74" s="716">
        <f>IF($D$5&lt;2011,par!FT147,par!FU147)</f>
        <v>0</v>
      </c>
      <c r="FU74" s="819"/>
      <c r="FV74" s="204"/>
      <c r="FW74" s="293" t="str">
        <f>IF(FV64=1,IF(FV74="",IF(OR(FV70="",FV72=""),par!$D64,FV70*FV72),FV74),IF(FV74="",InpReq,FV74))</f>
        <v>Please enter required information</v>
      </c>
      <c r="FX74" s="716">
        <f>IF($D$5&lt;2011,par!FX147,par!FY147)</f>
        <v>0</v>
      </c>
      <c r="FY74" s="819"/>
      <c r="FZ74" s="204"/>
      <c r="GA74" s="293" t="str">
        <f>IF(FZ64=1,IF(FZ74="",IF(OR(FZ70="",FZ72=""),par!$D64,FZ70*FZ72),FZ74),IF(FZ74="",InpReq,FZ74))</f>
        <v>Please enter required information</v>
      </c>
      <c r="GB74" s="716">
        <f>IF($D$5&lt;2011,par!GB147,par!GC147)</f>
        <v>0</v>
      </c>
      <c r="GC74" s="819"/>
      <c r="GD74" s="204"/>
      <c r="GE74" s="293" t="str">
        <f>IF(GD64=1,IF(GD74="",IF(OR(GD70="",GD72=""),par!$D64,GD70*GD72),GD74),IF(GD74="",InpReq,GD74))</f>
        <v>Please enter required information</v>
      </c>
      <c r="GF74" s="716">
        <f>IF($D$5&lt;2011,par!GF147,par!GG147)</f>
        <v>0</v>
      </c>
      <c r="GG74" s="819"/>
      <c r="GH74" s="204"/>
      <c r="GI74" s="293" t="str">
        <f>IF(GH64=1,IF(GH74="",IF(OR(GH70="",GH72=""),par!$D64,GH70*GH72),GH74),IF(GH74="",InpReq,GH74))</f>
        <v>Please enter required information</v>
      </c>
      <c r="GJ74" s="716">
        <f>IF($D$5&lt;2011,par!GJ147,par!GK147)</f>
        <v>0</v>
      </c>
      <c r="GK74" s="819"/>
      <c r="GL74" s="204"/>
      <c r="GM74" s="293" t="str">
        <f>IF(GL64=1,IF(GL74="",IF(OR(GL70="",GL72=""),par!$D64,GL70*GL72),GL74),IF(GL74="",InpReq,GL74))</f>
        <v>Please enter required information</v>
      </c>
      <c r="GN74" s="716">
        <f>IF($D$5&lt;2011,par!GN147,par!GO147)</f>
        <v>0</v>
      </c>
      <c r="GO74" s="819"/>
      <c r="GP74" s="204"/>
      <c r="GQ74" s="293" t="str">
        <f>IF(GP64=1,IF(GP74="",IF(OR(GP70="",GP72=""),par!$D64,GP70*GP72),GP74),IF(GP74="",InpReq,GP74))</f>
        <v>Please enter required information</v>
      </c>
      <c r="GR74" s="716">
        <f>IF($D$5&lt;2011,par!GR147,par!GS147)</f>
        <v>0</v>
      </c>
      <c r="GS74" s="819"/>
      <c r="GT74" s="204"/>
      <c r="GU74" s="293" t="str">
        <f>IF(GT64=1,IF(GT74="",IF(OR(GT70="",GT72=""),par!$D64,GT70*GT72),GT74),IF(GT74="",InpReq,GT74))</f>
        <v>Please enter required information</v>
      </c>
      <c r="GV74" s="716">
        <f>IF($D$5&lt;2011,par!GV147,par!GW147)</f>
        <v>0</v>
      </c>
      <c r="GW74" s="819"/>
      <c r="GX74" s="204"/>
      <c r="GY74" s="293" t="str">
        <f>IF(GX64=1,IF(GX74="",IF(OR(GX70="",GX72=""),par!$D64,GX70*GX72),GX74),IF(GX74="",InpReq,GX74))</f>
        <v>Please enter required information</v>
      </c>
      <c r="GZ74" s="716">
        <f>IF($D$5&lt;2011,par!GZ147,par!HA147)</f>
        <v>0</v>
      </c>
      <c r="HA74" s="819"/>
      <c r="HB74" s="204"/>
      <c r="HC74" s="293" t="str">
        <f>IF(HB64=1,IF(HB74="",IF(OR(HB70="",HB72=""),par!$D64,HB70*HB72),HB74),IF(HB74="",InpReq,HB74))</f>
        <v>Please enter required information</v>
      </c>
      <c r="HD74" s="716">
        <f>IF($D$5&lt;2011,par!HD147,par!HE147)</f>
        <v>0</v>
      </c>
      <c r="HE74" s="819"/>
      <c r="HF74" s="204"/>
      <c r="HG74" s="293" t="str">
        <f>IF(HF64=1,IF(HF74="",IF(OR(HF70="",HF72=""),par!$D64,HF70*HF72),HF74),IF(HF74="",InpReq,HF74))</f>
        <v>Please enter required information</v>
      </c>
      <c r="HH74" s="716">
        <f>IF($D$5&lt;2011,par!HH147,par!HI147)</f>
        <v>0</v>
      </c>
      <c r="HI74" s="819"/>
      <c r="HJ74" s="204"/>
      <c r="HK74" s="293" t="str">
        <f>IF(HJ64=1,IF(HJ74="",IF(OR(HJ70="",HJ72=""),par!$D64,HJ70*HJ72),HJ74),IF(HJ74="",InpReq,HJ74))</f>
        <v>Please enter required information</v>
      </c>
      <c r="HL74" s="716">
        <f>IF($D$5&lt;2011,par!HL147,par!HM147)</f>
        <v>0</v>
      </c>
      <c r="HM74" s="819"/>
      <c r="HN74" s="204"/>
      <c r="HO74" s="293" t="str">
        <f>IF(HN64=1,IF(HN74="",IF(OR(HN70="",HN72=""),par!$D64,HN70*HN72),HN74),IF(HN74="",InpReq,HN74))</f>
        <v>Please enter required information</v>
      </c>
      <c r="HP74" s="716">
        <f>IF($D$5&lt;2011,par!HP147,par!HQ147)</f>
        <v>0</v>
      </c>
      <c r="HQ74" s="819"/>
      <c r="HR74" s="204"/>
      <c r="HS74" s="293" t="str">
        <f>IF(HR64=1,IF(HR74="",IF(OR(HR70="",HR72=""),par!$D64,HR70*HR72),HR74),IF(HR74="",InpReq,HR74))</f>
        <v>Please enter required information</v>
      </c>
      <c r="HT74" s="716">
        <f>IF($D$5&lt;2011,par!HT147,par!HU147)</f>
        <v>0</v>
      </c>
      <c r="HU74" s="819"/>
      <c r="HV74" s="204"/>
      <c r="HW74" s="293" t="str">
        <f>IF(HV64=1,IF(HV74="",IF(OR(HV70="",HV72=""),par!$D64,HV70*HV72),HV74),IF(HV74="",InpReq,HV74))</f>
        <v>Please enter required information</v>
      </c>
      <c r="HX74" s="716">
        <f>IF($D$5&lt;2011,par!HX147,par!HY147)</f>
        <v>0</v>
      </c>
      <c r="HY74" s="819"/>
      <c r="HZ74" s="204"/>
      <c r="IA74" s="293" t="str">
        <f>IF(HZ64=1,IF(HZ74="",IF(OR(HZ70="",HZ72=""),par!$D64,HZ70*HZ72),HZ74),IF(HZ74="",InpReq,HZ74))</f>
        <v>Please enter required information</v>
      </c>
      <c r="IB74" s="716">
        <f>IF($D$5&lt;2011,par!IB147,par!IC147)</f>
        <v>0</v>
      </c>
      <c r="IC74" s="819"/>
      <c r="ID74" s="204"/>
      <c r="IE74" s="293" t="str">
        <f>IF(ID64=1,IF(ID74="",IF(OR(ID70="",ID72=""),par!$D64,ID70*ID72),ID74),IF(ID74="",InpReq,ID74))</f>
        <v>Please enter required information</v>
      </c>
      <c r="IF74" s="716">
        <f>IF($D$5&lt;2011,par!IF147,par!IG147)</f>
        <v>0</v>
      </c>
      <c r="IG74" s="819"/>
      <c r="IH74" s="204"/>
      <c r="II74" s="293" t="str">
        <f>IF(IH64=1,IF(IH74="",IF(OR(IH70="",IH72=""),par!$D64,IH70*IH72),IH74),IF(IH74="",InpReq,IH74))</f>
        <v>Please enter required information</v>
      </c>
      <c r="IJ74" s="716">
        <f>IF($D$5&lt;2011,par!IJ147,par!IK147)</f>
        <v>0</v>
      </c>
      <c r="IK74" s="819"/>
      <c r="IL74" s="204"/>
      <c r="IM74" s="293" t="str">
        <f>IF(IL64=1,IF(IL74="",IF(OR(IL70="",IL72=""),par!$D64,IL70*IL72),IL74),IF(IL74="",InpReq,IL74))</f>
        <v>Please enter required information</v>
      </c>
      <c r="IN74" s="716">
        <f>IF($D$5&lt;2011,par!IN147,par!IO147)</f>
        <v>0</v>
      </c>
      <c r="IO74" s="819"/>
      <c r="IP74" s="204"/>
      <c r="IQ74" s="293" t="str">
        <f>IF(IP64=1,IF(IP74="",IF(OR(IP70="",IP72=""),par!$D64,IP70*IP72),IP74),IF(IP74="",InpReq,IP74))</f>
        <v>Please enter required information</v>
      </c>
      <c r="IR74" s="716">
        <f>IF($D$5&lt;2011,par!IR147,par!IS147)</f>
        <v>0</v>
      </c>
      <c r="IS74" s="819"/>
      <c r="IT74" s="204"/>
      <c r="IU74" s="293" t="str">
        <f>IF(IT64=1,IF(IT74="",IF(OR(IT70="",IT72=""),par!$D64,IT70*IT72),IT74),IF(IT74="",InpReq,IT74))</f>
        <v>Please enter required information</v>
      </c>
      <c r="IV74" s="716">
        <f>IF($D$5&lt;2011,par!IV147,par!#REF!)</f>
        <v>0</v>
      </c>
      <c r="IW74" s="819"/>
      <c r="IX74" s="204"/>
      <c r="IY74" s="293" t="str">
        <f>IF(IX64=1,IF(IX74="",IF(OR(IX70="",IX72=""),par!$D64,IX70*IX72),IX74),IF(IX74="",InpReq,IX74))</f>
        <v>Please enter required information</v>
      </c>
    </row>
    <row r="75" spans="2:259" ht="30.25" hidden="1" customHeight="1" x14ac:dyDescent="0.35">
      <c r="F75" s="475"/>
      <c r="G75" s="442"/>
      <c r="H75" s="716">
        <f>IF($D$5&lt;2011,par!H148,par!I148)</f>
        <v>0</v>
      </c>
      <c r="I75" s="819"/>
      <c r="J75" s="337"/>
      <c r="K75" s="293">
        <f>SUM(K73:K74)</f>
        <v>0</v>
      </c>
      <c r="L75" s="716">
        <f>IF($D$5&lt;2011,par!L148,par!M148)</f>
        <v>0</v>
      </c>
      <c r="M75" s="819"/>
      <c r="N75" s="337"/>
      <c r="O75" s="293">
        <f>SUM(O73:O74)</f>
        <v>0</v>
      </c>
      <c r="P75" s="716">
        <f>IF($D$5&lt;2011,par!P148,par!Q148)</f>
        <v>0</v>
      </c>
      <c r="Q75" s="819"/>
      <c r="R75" s="337"/>
      <c r="S75" s="293">
        <f>SUM(S73:S74)</f>
        <v>0</v>
      </c>
      <c r="T75" s="716">
        <f>IF($D$5&lt;2011,par!T148,par!U148)</f>
        <v>0</v>
      </c>
      <c r="U75" s="819"/>
      <c r="V75" s="337"/>
      <c r="W75" s="293">
        <f>SUM(W73:W74)</f>
        <v>0</v>
      </c>
      <c r="X75" s="716">
        <f>IF($D$5&lt;2011,par!X148,par!Y148)</f>
        <v>0</v>
      </c>
      <c r="Y75" s="819"/>
      <c r="Z75" s="337"/>
      <c r="AA75" s="293">
        <f>SUM(AA73:AA74)</f>
        <v>0</v>
      </c>
      <c r="AB75" s="716">
        <f>IF($D$5&lt;2011,par!AB148,par!AC148)</f>
        <v>0</v>
      </c>
      <c r="AC75" s="819"/>
      <c r="AD75" s="337"/>
      <c r="AE75" s="293">
        <f>SUM(AE73:AE74)</f>
        <v>0</v>
      </c>
      <c r="AF75" s="716">
        <f>IF($D$5&lt;2011,par!AF148,par!AG148)</f>
        <v>0</v>
      </c>
      <c r="AG75" s="819"/>
      <c r="AH75" s="337"/>
      <c r="AI75" s="293">
        <f>SUM(AI73:AI74)</f>
        <v>0</v>
      </c>
      <c r="AJ75" s="716">
        <f>IF($D$5&lt;2011,par!AJ148,par!AK148)</f>
        <v>0</v>
      </c>
      <c r="AK75" s="819"/>
      <c r="AL75" s="337"/>
      <c r="AM75" s="293">
        <f>SUM(AM73:AM74)</f>
        <v>0</v>
      </c>
      <c r="AN75" s="716">
        <f>IF($D$5&lt;2011,par!AN148,par!AO148)</f>
        <v>0</v>
      </c>
      <c r="AO75" s="819"/>
      <c r="AP75" s="337"/>
      <c r="AQ75" s="293">
        <f>SUM(AQ73:AQ74)</f>
        <v>0</v>
      </c>
      <c r="AR75" s="716">
        <f>IF($D$5&lt;2011,par!AR148,par!AS148)</f>
        <v>0</v>
      </c>
      <c r="AS75" s="819"/>
      <c r="AT75" s="337"/>
      <c r="AU75" s="293">
        <f>SUM(AU73:AU74)</f>
        <v>0</v>
      </c>
      <c r="AV75" s="716">
        <f>IF($D$5&lt;2011,par!AV148,par!AW148)</f>
        <v>0</v>
      </c>
      <c r="AW75" s="819"/>
      <c r="AX75" s="337"/>
      <c r="AY75" s="293">
        <f>SUM(AY73:AY74)</f>
        <v>0</v>
      </c>
      <c r="AZ75" s="716">
        <f>IF($D$5&lt;2011,par!AZ148,par!BA148)</f>
        <v>0</v>
      </c>
      <c r="BA75" s="819"/>
      <c r="BB75" s="337"/>
      <c r="BC75" s="293">
        <f>SUM(BC73:BC74)</f>
        <v>0</v>
      </c>
      <c r="BD75" s="716">
        <f>IF($D$5&lt;2011,par!BD148,par!BE148)</f>
        <v>0</v>
      </c>
      <c r="BE75" s="819"/>
      <c r="BF75" s="337"/>
      <c r="BG75" s="293">
        <f>SUM(BG73:BG74)</f>
        <v>0</v>
      </c>
      <c r="BH75" s="716">
        <f>IF($D$5&lt;2011,par!BH148,par!BI148)</f>
        <v>0</v>
      </c>
      <c r="BI75" s="819"/>
      <c r="BJ75" s="337"/>
      <c r="BK75" s="293">
        <f>SUM(BK73:BK74)</f>
        <v>0</v>
      </c>
      <c r="BL75" s="716">
        <f>IF($D$5&lt;2011,par!BL148,par!BM148)</f>
        <v>0</v>
      </c>
      <c r="BM75" s="819"/>
      <c r="BN75" s="337"/>
      <c r="BO75" s="293">
        <f>SUM(BO73:BO74)</f>
        <v>0</v>
      </c>
      <c r="BP75" s="716">
        <f>IF($D$5&lt;2011,par!BP148,par!BQ148)</f>
        <v>0</v>
      </c>
      <c r="BQ75" s="819"/>
      <c r="BR75" s="337"/>
      <c r="BS75" s="293">
        <f>SUM(BS73:BS74)</f>
        <v>0</v>
      </c>
      <c r="BT75" s="716">
        <f>IF($D$5&lt;2011,par!BT148,par!BU148)</f>
        <v>0</v>
      </c>
      <c r="BU75" s="819"/>
      <c r="BV75" s="337"/>
      <c r="BW75" s="293">
        <f>SUM(BW73:BW74)</f>
        <v>0</v>
      </c>
      <c r="BX75" s="716">
        <f>IF($D$5&lt;2011,par!BX148,par!BY148)</f>
        <v>0</v>
      </c>
      <c r="BY75" s="819"/>
      <c r="BZ75" s="337"/>
      <c r="CA75" s="293">
        <f>SUM(CA73:CA74)</f>
        <v>0</v>
      </c>
      <c r="CB75" s="716">
        <f>IF($D$5&lt;2011,par!CB148,par!CC148)</f>
        <v>0</v>
      </c>
      <c r="CC75" s="819"/>
      <c r="CD75" s="337"/>
      <c r="CE75" s="293">
        <f>SUM(CE73:CE74)</f>
        <v>0</v>
      </c>
      <c r="CF75" s="716">
        <f>IF($D$5&lt;2011,par!CF148,par!CG148)</f>
        <v>0</v>
      </c>
      <c r="CG75" s="819"/>
      <c r="CH75" s="337"/>
      <c r="CI75" s="293">
        <f>SUM(CI73:CI74)</f>
        <v>0</v>
      </c>
      <c r="CJ75" s="716">
        <f>IF($D$5&lt;2011,par!CJ148,par!CK148)</f>
        <v>0</v>
      </c>
      <c r="CK75" s="819"/>
      <c r="CL75" s="337"/>
      <c r="CM75" s="293">
        <f>SUM(CM73:CM74)</f>
        <v>0</v>
      </c>
      <c r="CN75" s="716">
        <f>IF($D$5&lt;2011,par!CN148,par!CO148)</f>
        <v>0</v>
      </c>
      <c r="CO75" s="819"/>
      <c r="CP75" s="337"/>
      <c r="CQ75" s="293">
        <f>SUM(CQ73:CQ74)</f>
        <v>0</v>
      </c>
      <c r="CR75" s="716">
        <f>IF($D$5&lt;2011,par!CR148,par!CS148)</f>
        <v>0</v>
      </c>
      <c r="CS75" s="819"/>
      <c r="CT75" s="337"/>
      <c r="CU75" s="293">
        <f>SUM(CU73:CU74)</f>
        <v>0</v>
      </c>
      <c r="CV75" s="716">
        <f>IF($D$5&lt;2011,par!CV148,par!CW148)</f>
        <v>0</v>
      </c>
      <c r="CW75" s="819"/>
      <c r="CX75" s="337"/>
      <c r="CY75" s="293">
        <f>SUM(CY73:CY74)</f>
        <v>0</v>
      </c>
      <c r="CZ75" s="716">
        <f>IF($D$5&lt;2011,par!CZ148,par!DA148)</f>
        <v>0</v>
      </c>
      <c r="DA75" s="819"/>
      <c r="DB75" s="337"/>
      <c r="DC75" s="293">
        <f>SUM(DC73:DC74)</f>
        <v>0</v>
      </c>
      <c r="DD75" s="716">
        <f>IF($D$5&lt;2011,par!DD148,par!DE148)</f>
        <v>0</v>
      </c>
      <c r="DE75" s="819"/>
      <c r="DF75" s="337"/>
      <c r="DG75" s="293">
        <f>SUM(DG73:DG74)</f>
        <v>0</v>
      </c>
      <c r="DH75" s="716">
        <f>IF($D$5&lt;2011,par!DH148,par!DI148)</f>
        <v>0</v>
      </c>
      <c r="DI75" s="819"/>
      <c r="DJ75" s="337"/>
      <c r="DK75" s="293">
        <f>SUM(DK73:DK74)</f>
        <v>0</v>
      </c>
      <c r="DL75" s="716">
        <f>IF($D$5&lt;2011,par!DL148,par!DM148)</f>
        <v>0</v>
      </c>
      <c r="DM75" s="819"/>
      <c r="DN75" s="337"/>
      <c r="DO75" s="293">
        <f>SUM(DO73:DO74)</f>
        <v>0</v>
      </c>
      <c r="DP75" s="716">
        <f>IF($D$5&lt;2011,par!DP148,par!DQ148)</f>
        <v>0</v>
      </c>
      <c r="DQ75" s="819"/>
      <c r="DR75" s="337"/>
      <c r="DS75" s="293">
        <f>SUM(DS73:DS74)</f>
        <v>0</v>
      </c>
      <c r="DT75" s="716">
        <f>IF($D$5&lt;2011,par!DT148,par!DU148)</f>
        <v>0</v>
      </c>
      <c r="DU75" s="819"/>
      <c r="DV75" s="337"/>
      <c r="DW75" s="293">
        <f>SUM(DW73:DW74)</f>
        <v>0</v>
      </c>
      <c r="DX75" s="716">
        <f>IF($D$5&lt;2011,par!DX148,par!DY148)</f>
        <v>0</v>
      </c>
      <c r="DY75" s="819"/>
      <c r="DZ75" s="337"/>
      <c r="EA75" s="293">
        <f>SUM(EA73:EA74)</f>
        <v>0</v>
      </c>
      <c r="EB75" s="716">
        <f>IF($D$5&lt;2011,par!EB148,par!EC148)</f>
        <v>0</v>
      </c>
      <c r="EC75" s="819"/>
      <c r="ED75" s="337"/>
      <c r="EE75" s="293">
        <f>SUM(EE73:EE74)</f>
        <v>0</v>
      </c>
      <c r="EF75" s="716">
        <f>IF($D$5&lt;2011,par!EF148,par!EG148)</f>
        <v>0</v>
      </c>
      <c r="EG75" s="819"/>
      <c r="EH75" s="337"/>
      <c r="EI75" s="293">
        <f>SUM(EI73:EI74)</f>
        <v>0</v>
      </c>
      <c r="EJ75" s="716">
        <f>IF($D$5&lt;2011,par!EJ148,par!EK148)</f>
        <v>0</v>
      </c>
      <c r="EK75" s="819"/>
      <c r="EL75" s="337"/>
      <c r="EM75" s="293">
        <f>SUM(EM73:EM74)</f>
        <v>0</v>
      </c>
      <c r="EN75" s="716">
        <f>IF($D$5&lt;2011,par!EN148,par!EO148)</f>
        <v>0</v>
      </c>
      <c r="EO75" s="819"/>
      <c r="EP75" s="337"/>
      <c r="EQ75" s="293">
        <f>SUM(EQ73:EQ74)</f>
        <v>0</v>
      </c>
      <c r="ER75" s="716">
        <f>IF($D$5&lt;2011,par!ER148,par!ES148)</f>
        <v>0</v>
      </c>
      <c r="ES75" s="819"/>
      <c r="ET75" s="337"/>
      <c r="EU75" s="293">
        <f>SUM(EU73:EU74)</f>
        <v>0</v>
      </c>
      <c r="EV75" s="716">
        <f>IF($D$5&lt;2011,par!EV148,par!EW148)</f>
        <v>0</v>
      </c>
      <c r="EW75" s="819"/>
      <c r="EX75" s="337"/>
      <c r="EY75" s="293">
        <f>SUM(EY73:EY74)</f>
        <v>0</v>
      </c>
      <c r="EZ75" s="716">
        <f>IF($D$5&lt;2011,par!EZ148,par!FA148)</f>
        <v>0</v>
      </c>
      <c r="FA75" s="819"/>
      <c r="FB75" s="337"/>
      <c r="FC75" s="293">
        <f>SUM(FC73:FC74)</f>
        <v>0</v>
      </c>
      <c r="FD75" s="716">
        <f>IF($D$5&lt;2011,par!FD148,par!FE148)</f>
        <v>0</v>
      </c>
      <c r="FE75" s="819"/>
      <c r="FF75" s="337"/>
      <c r="FG75" s="293">
        <f>SUM(FG73:FG74)</f>
        <v>0</v>
      </c>
      <c r="FH75" s="716">
        <f>IF($D$5&lt;2011,par!FH148,par!FI148)</f>
        <v>0</v>
      </c>
      <c r="FI75" s="819"/>
      <c r="FJ75" s="337"/>
      <c r="FK75" s="293">
        <f>SUM(FK73:FK74)</f>
        <v>0</v>
      </c>
      <c r="FL75" s="716">
        <f>IF($D$5&lt;2011,par!FL148,par!FM148)</f>
        <v>0</v>
      </c>
      <c r="FM75" s="819"/>
      <c r="FN75" s="337"/>
      <c r="FO75" s="293">
        <f>SUM(FO73:FO74)</f>
        <v>0</v>
      </c>
      <c r="FP75" s="716">
        <f>IF($D$5&lt;2011,par!FP148,par!FQ148)</f>
        <v>0</v>
      </c>
      <c r="FQ75" s="819"/>
      <c r="FR75" s="337"/>
      <c r="FS75" s="293">
        <f>SUM(FS73:FS74)</f>
        <v>0</v>
      </c>
      <c r="FT75" s="716">
        <f>IF($D$5&lt;2011,par!FT148,par!FU148)</f>
        <v>0</v>
      </c>
      <c r="FU75" s="819"/>
      <c r="FV75" s="337"/>
      <c r="FW75" s="293">
        <f>SUM(FW73:FW74)</f>
        <v>0</v>
      </c>
      <c r="FX75" s="716">
        <f>IF($D$5&lt;2011,par!FX148,par!FY148)</f>
        <v>0</v>
      </c>
      <c r="FY75" s="819"/>
      <c r="FZ75" s="337"/>
      <c r="GA75" s="293">
        <f>SUM(GA73:GA74)</f>
        <v>0</v>
      </c>
      <c r="GB75" s="716">
        <f>IF($D$5&lt;2011,par!GB148,par!GC148)</f>
        <v>0</v>
      </c>
      <c r="GC75" s="819"/>
      <c r="GD75" s="337"/>
      <c r="GE75" s="293">
        <f>SUM(GE73:GE74)</f>
        <v>0</v>
      </c>
      <c r="GF75" s="716">
        <f>IF($D$5&lt;2011,par!GF148,par!GG148)</f>
        <v>0</v>
      </c>
      <c r="GG75" s="819"/>
      <c r="GH75" s="337"/>
      <c r="GI75" s="293">
        <f>SUM(GI73:GI74)</f>
        <v>0</v>
      </c>
      <c r="GJ75" s="716">
        <f>IF($D$5&lt;2011,par!GJ148,par!GK148)</f>
        <v>0</v>
      </c>
      <c r="GK75" s="819"/>
      <c r="GL75" s="337"/>
      <c r="GM75" s="293">
        <f>SUM(GM73:GM74)</f>
        <v>0</v>
      </c>
      <c r="GN75" s="716">
        <f>IF($D$5&lt;2011,par!GN148,par!GO148)</f>
        <v>0</v>
      </c>
      <c r="GO75" s="819"/>
      <c r="GP75" s="337"/>
      <c r="GQ75" s="293">
        <f>SUM(GQ73:GQ74)</f>
        <v>0</v>
      </c>
      <c r="GR75" s="716">
        <f>IF($D$5&lt;2011,par!GR148,par!GS148)</f>
        <v>0</v>
      </c>
      <c r="GS75" s="819"/>
      <c r="GT75" s="337"/>
      <c r="GU75" s="293">
        <f>SUM(GU73:GU74)</f>
        <v>0</v>
      </c>
      <c r="GV75" s="716">
        <f>IF($D$5&lt;2011,par!GV148,par!GW148)</f>
        <v>0</v>
      </c>
      <c r="GW75" s="819"/>
      <c r="GX75" s="337"/>
      <c r="GY75" s="293">
        <f>SUM(GY73:GY74)</f>
        <v>0</v>
      </c>
      <c r="GZ75" s="716">
        <f>IF($D$5&lt;2011,par!GZ148,par!HA148)</f>
        <v>0</v>
      </c>
      <c r="HA75" s="819"/>
      <c r="HB75" s="337"/>
      <c r="HC75" s="293">
        <f>SUM(HC73:HC74)</f>
        <v>0</v>
      </c>
      <c r="HD75" s="716">
        <f>IF($D$5&lt;2011,par!HD148,par!HE148)</f>
        <v>0</v>
      </c>
      <c r="HE75" s="819"/>
      <c r="HF75" s="337"/>
      <c r="HG75" s="293">
        <f>SUM(HG73:HG74)</f>
        <v>0</v>
      </c>
      <c r="HH75" s="716">
        <f>IF($D$5&lt;2011,par!HH148,par!HI148)</f>
        <v>0</v>
      </c>
      <c r="HI75" s="819"/>
      <c r="HJ75" s="337"/>
      <c r="HK75" s="293">
        <f>SUM(HK73:HK74)</f>
        <v>0</v>
      </c>
      <c r="HL75" s="716">
        <f>IF($D$5&lt;2011,par!HL148,par!HM148)</f>
        <v>0</v>
      </c>
      <c r="HM75" s="819"/>
      <c r="HN75" s="337"/>
      <c r="HO75" s="293">
        <f>SUM(HO73:HO74)</f>
        <v>0</v>
      </c>
      <c r="HP75" s="716">
        <f>IF($D$5&lt;2011,par!HP148,par!HQ148)</f>
        <v>0</v>
      </c>
      <c r="HQ75" s="819"/>
      <c r="HR75" s="337"/>
      <c r="HS75" s="293">
        <f>SUM(HS73:HS74)</f>
        <v>0</v>
      </c>
      <c r="HT75" s="716">
        <f>IF($D$5&lt;2011,par!HT148,par!HU148)</f>
        <v>0</v>
      </c>
      <c r="HU75" s="819"/>
      <c r="HV75" s="337"/>
      <c r="HW75" s="293">
        <f>SUM(HW73:HW74)</f>
        <v>0</v>
      </c>
      <c r="HX75" s="716">
        <f>IF($D$5&lt;2011,par!HX148,par!HY148)</f>
        <v>0</v>
      </c>
      <c r="HY75" s="819"/>
      <c r="HZ75" s="337"/>
      <c r="IA75" s="293">
        <f>SUM(IA73:IA74)</f>
        <v>0</v>
      </c>
      <c r="IB75" s="716">
        <f>IF($D$5&lt;2011,par!IB148,par!IC148)</f>
        <v>0</v>
      </c>
      <c r="IC75" s="819"/>
      <c r="ID75" s="337"/>
      <c r="IE75" s="293">
        <f>SUM(IE73:IE74)</f>
        <v>0</v>
      </c>
      <c r="IF75" s="716">
        <f>IF($D$5&lt;2011,par!IF148,par!IG148)</f>
        <v>0</v>
      </c>
      <c r="IG75" s="819"/>
      <c r="IH75" s="337"/>
      <c r="II75" s="293">
        <f>SUM(II73:II74)</f>
        <v>0</v>
      </c>
      <c r="IJ75" s="716">
        <f>IF($D$5&lt;2011,par!IJ148,par!IK148)</f>
        <v>0</v>
      </c>
      <c r="IK75" s="819"/>
      <c r="IL75" s="337"/>
      <c r="IM75" s="293">
        <f>SUM(IM73:IM74)</f>
        <v>0</v>
      </c>
      <c r="IN75" s="716">
        <f>IF($D$5&lt;2011,par!IN148,par!IO148)</f>
        <v>0</v>
      </c>
      <c r="IO75" s="819"/>
      <c r="IP75" s="337"/>
      <c r="IQ75" s="293">
        <f>SUM(IQ73:IQ74)</f>
        <v>0</v>
      </c>
      <c r="IR75" s="716">
        <f>IF($D$5&lt;2011,par!IR148,par!IS148)</f>
        <v>0</v>
      </c>
      <c r="IS75" s="819"/>
      <c r="IT75" s="337"/>
      <c r="IU75" s="293">
        <f>SUM(IU73:IU74)</f>
        <v>0</v>
      </c>
      <c r="IV75" s="716">
        <f>IF($D$5&lt;2011,par!IV148,par!#REF!)</f>
        <v>0</v>
      </c>
      <c r="IW75" s="819"/>
      <c r="IX75" s="337"/>
      <c r="IY75" s="293">
        <f>SUM(IY73:IY74)</f>
        <v>0</v>
      </c>
    </row>
    <row r="76" spans="2:259" ht="30.25" hidden="1" customHeight="1" x14ac:dyDescent="0.35">
      <c r="G76" s="443"/>
      <c r="H76" s="436"/>
      <c r="I76" s="488"/>
      <c r="J76" s="337"/>
      <c r="K76" s="293"/>
      <c r="L76" s="436"/>
      <c r="M76" s="488"/>
      <c r="N76" s="337"/>
      <c r="O76" s="293"/>
      <c r="P76" s="436"/>
      <c r="Q76" s="488"/>
      <c r="R76" s="337"/>
      <c r="S76" s="293"/>
      <c r="T76" s="436"/>
      <c r="U76" s="488"/>
      <c r="V76" s="337"/>
      <c r="W76" s="293"/>
      <c r="X76" s="436"/>
      <c r="Y76" s="488"/>
      <c r="Z76" s="337"/>
      <c r="AA76" s="293"/>
      <c r="AB76" s="436"/>
      <c r="AC76" s="488"/>
      <c r="AD76" s="337"/>
      <c r="AE76" s="293"/>
      <c r="AF76" s="436"/>
      <c r="AG76" s="488"/>
      <c r="AH76" s="337"/>
      <c r="AI76" s="293"/>
      <c r="AJ76" s="436"/>
      <c r="AK76" s="488"/>
      <c r="AL76" s="337"/>
      <c r="AM76" s="293"/>
      <c r="AN76" s="436"/>
      <c r="AO76" s="488"/>
      <c r="AP76" s="337"/>
      <c r="AQ76" s="293"/>
      <c r="AR76" s="436"/>
      <c r="AS76" s="488"/>
      <c r="AT76" s="337"/>
      <c r="AU76" s="293"/>
      <c r="AV76" s="436"/>
      <c r="AW76" s="488"/>
      <c r="AX76" s="337"/>
      <c r="AY76" s="293"/>
      <c r="AZ76" s="436"/>
      <c r="BA76" s="488"/>
      <c r="BB76" s="337"/>
      <c r="BC76" s="293"/>
      <c r="BD76" s="436"/>
      <c r="BE76" s="488"/>
      <c r="BF76" s="337"/>
      <c r="BG76" s="293"/>
      <c r="BH76" s="436"/>
      <c r="BI76" s="488"/>
      <c r="BJ76" s="337"/>
      <c r="BK76" s="293"/>
      <c r="BL76" s="436"/>
      <c r="BM76" s="488"/>
      <c r="BN76" s="337"/>
      <c r="BO76" s="293"/>
      <c r="BP76" s="436"/>
      <c r="BQ76" s="488"/>
      <c r="BR76" s="337"/>
      <c r="BS76" s="293"/>
      <c r="BT76" s="436"/>
      <c r="BU76" s="488"/>
      <c r="BV76" s="337"/>
      <c r="BW76" s="293"/>
      <c r="BX76" s="436"/>
      <c r="BY76" s="488"/>
      <c r="BZ76" s="337"/>
      <c r="CA76" s="293"/>
      <c r="CB76" s="436"/>
      <c r="CC76" s="488"/>
      <c r="CD76" s="337"/>
      <c r="CE76" s="293"/>
      <c r="CF76" s="436"/>
      <c r="CG76" s="488"/>
      <c r="CH76" s="337"/>
      <c r="CI76" s="293"/>
      <c r="CJ76" s="436"/>
      <c r="CK76" s="488"/>
      <c r="CL76" s="337"/>
      <c r="CM76" s="293"/>
      <c r="CN76" s="436"/>
      <c r="CO76" s="488"/>
      <c r="CP76" s="337"/>
      <c r="CQ76" s="293"/>
      <c r="CR76" s="436"/>
      <c r="CS76" s="488"/>
      <c r="CT76" s="337"/>
      <c r="CU76" s="293"/>
      <c r="CV76" s="436"/>
      <c r="CW76" s="488"/>
      <c r="CX76" s="337"/>
      <c r="CY76" s="293"/>
      <c r="CZ76" s="436"/>
      <c r="DA76" s="488"/>
      <c r="DB76" s="337"/>
      <c r="DC76" s="293"/>
      <c r="DD76" s="436"/>
      <c r="DE76" s="488"/>
      <c r="DF76" s="337"/>
      <c r="DG76" s="293"/>
      <c r="DH76" s="436"/>
      <c r="DI76" s="488"/>
      <c r="DJ76" s="337"/>
      <c r="DK76" s="293"/>
      <c r="DL76" s="436"/>
      <c r="DM76" s="488"/>
      <c r="DN76" s="337"/>
      <c r="DO76" s="293"/>
      <c r="DP76" s="436"/>
      <c r="DQ76" s="488"/>
      <c r="DR76" s="337"/>
      <c r="DS76" s="293"/>
      <c r="DT76" s="436"/>
      <c r="DU76" s="488"/>
      <c r="DV76" s="337"/>
      <c r="DW76" s="293"/>
      <c r="DX76" s="436"/>
      <c r="DY76" s="488"/>
      <c r="DZ76" s="337"/>
      <c r="EA76" s="293"/>
      <c r="EB76" s="436"/>
      <c r="EC76" s="488"/>
      <c r="ED76" s="337"/>
      <c r="EE76" s="293"/>
      <c r="EF76" s="436"/>
      <c r="EG76" s="488"/>
      <c r="EH76" s="337"/>
      <c r="EI76" s="293"/>
      <c r="EJ76" s="436"/>
      <c r="EK76" s="488"/>
      <c r="EL76" s="337"/>
      <c r="EM76" s="293"/>
      <c r="EN76" s="436"/>
      <c r="EO76" s="488"/>
      <c r="EP76" s="337"/>
      <c r="EQ76" s="293"/>
      <c r="ER76" s="436"/>
      <c r="ES76" s="488"/>
      <c r="ET76" s="337"/>
      <c r="EU76" s="293"/>
      <c r="EV76" s="436"/>
      <c r="EW76" s="488"/>
      <c r="EX76" s="337"/>
      <c r="EY76" s="293"/>
      <c r="EZ76" s="436"/>
      <c r="FA76" s="488"/>
      <c r="FB76" s="337"/>
      <c r="FC76" s="293"/>
      <c r="FD76" s="436"/>
      <c r="FE76" s="488"/>
      <c r="FF76" s="337"/>
      <c r="FG76" s="293"/>
      <c r="FH76" s="436"/>
      <c r="FI76" s="488"/>
      <c r="FJ76" s="337"/>
      <c r="FK76" s="293"/>
      <c r="FL76" s="436"/>
      <c r="FM76" s="488"/>
      <c r="FN76" s="337"/>
      <c r="FO76" s="293"/>
      <c r="FP76" s="436"/>
      <c r="FQ76" s="488"/>
      <c r="FR76" s="337"/>
      <c r="FS76" s="293"/>
      <c r="FT76" s="436"/>
      <c r="FU76" s="488"/>
      <c r="FV76" s="337"/>
      <c r="FW76" s="293"/>
      <c r="FX76" s="436"/>
      <c r="FY76" s="488"/>
      <c r="FZ76" s="337"/>
      <c r="GA76" s="293"/>
      <c r="GB76" s="436"/>
      <c r="GC76" s="488"/>
      <c r="GD76" s="337"/>
      <c r="GE76" s="293"/>
      <c r="GF76" s="436"/>
      <c r="GG76" s="488"/>
      <c r="GH76" s="337"/>
      <c r="GI76" s="293"/>
      <c r="GJ76" s="436"/>
      <c r="GK76" s="488"/>
      <c r="GL76" s="337"/>
      <c r="GM76" s="293"/>
      <c r="GN76" s="436"/>
      <c r="GO76" s="488"/>
      <c r="GP76" s="337"/>
      <c r="GQ76" s="293"/>
      <c r="GR76" s="436"/>
      <c r="GS76" s="488"/>
      <c r="GT76" s="337"/>
      <c r="GU76" s="293"/>
      <c r="GV76" s="436"/>
      <c r="GW76" s="488"/>
      <c r="GX76" s="337"/>
      <c r="GY76" s="293"/>
      <c r="GZ76" s="436"/>
      <c r="HA76" s="488"/>
      <c r="HB76" s="337"/>
      <c r="HC76" s="293"/>
      <c r="HD76" s="436"/>
      <c r="HE76" s="488"/>
      <c r="HF76" s="337"/>
      <c r="HG76" s="293"/>
      <c r="HH76" s="436"/>
      <c r="HI76" s="488"/>
      <c r="HJ76" s="337"/>
      <c r="HK76" s="293"/>
      <c r="HL76" s="436"/>
      <c r="HM76" s="488"/>
      <c r="HN76" s="337"/>
      <c r="HO76" s="293"/>
      <c r="HP76" s="436"/>
      <c r="HQ76" s="488"/>
      <c r="HR76" s="337"/>
      <c r="HS76" s="293"/>
      <c r="HT76" s="436"/>
      <c r="HU76" s="488"/>
      <c r="HV76" s="337"/>
      <c r="HW76" s="293"/>
      <c r="HX76" s="436"/>
      <c r="HY76" s="488"/>
      <c r="HZ76" s="337"/>
      <c r="IA76" s="293"/>
      <c r="IB76" s="436"/>
      <c r="IC76" s="488"/>
      <c r="ID76" s="337"/>
      <c r="IE76" s="293"/>
      <c r="IF76" s="436"/>
      <c r="IG76" s="488"/>
      <c r="IH76" s="337"/>
      <c r="II76" s="293"/>
      <c r="IJ76" s="436"/>
      <c r="IK76" s="488"/>
      <c r="IL76" s="337"/>
      <c r="IM76" s="293"/>
      <c r="IN76" s="436"/>
      <c r="IO76" s="488"/>
      <c r="IP76" s="337"/>
      <c r="IQ76" s="293"/>
      <c r="IR76" s="436"/>
      <c r="IS76" s="488"/>
      <c r="IT76" s="337"/>
      <c r="IU76" s="293"/>
      <c r="IV76" s="436"/>
      <c r="IW76" s="488"/>
      <c r="IX76" s="337"/>
      <c r="IY76" s="293"/>
    </row>
    <row r="77" spans="2:259" ht="30.25" hidden="1" customHeight="1" x14ac:dyDescent="0.35">
      <c r="G77" s="438"/>
      <c r="H77" s="436"/>
      <c r="I77" s="488"/>
      <c r="J77" s="337"/>
      <c r="K77" s="293"/>
      <c r="L77" s="436"/>
      <c r="M77" s="488"/>
      <c r="N77" s="337"/>
      <c r="O77" s="293"/>
      <c r="P77" s="436"/>
      <c r="Q77" s="488"/>
      <c r="R77" s="337"/>
      <c r="S77" s="293"/>
      <c r="T77" s="436"/>
      <c r="U77" s="488"/>
      <c r="V77" s="337"/>
      <c r="W77" s="293"/>
      <c r="X77" s="436"/>
      <c r="Y77" s="488"/>
      <c r="Z77" s="337"/>
      <c r="AA77" s="293"/>
      <c r="AB77" s="436"/>
      <c r="AC77" s="488"/>
      <c r="AD77" s="337"/>
      <c r="AE77" s="293"/>
      <c r="AF77" s="436"/>
      <c r="AG77" s="488"/>
      <c r="AH77" s="337"/>
      <c r="AI77" s="293"/>
      <c r="AJ77" s="436"/>
      <c r="AK77" s="488"/>
      <c r="AL77" s="337"/>
      <c r="AM77" s="293"/>
      <c r="AN77" s="436"/>
      <c r="AO77" s="488"/>
      <c r="AP77" s="337"/>
      <c r="AQ77" s="293"/>
      <c r="AR77" s="436"/>
      <c r="AS77" s="488"/>
      <c r="AT77" s="337"/>
      <c r="AU77" s="293"/>
      <c r="AV77" s="436"/>
      <c r="AW77" s="488"/>
      <c r="AX77" s="337"/>
      <c r="AY77" s="293"/>
      <c r="AZ77" s="436"/>
      <c r="BA77" s="488"/>
      <c r="BB77" s="337"/>
      <c r="BC77" s="293"/>
      <c r="BD77" s="436"/>
      <c r="BE77" s="488"/>
      <c r="BF77" s="337"/>
      <c r="BG77" s="293"/>
      <c r="BH77" s="436"/>
      <c r="BI77" s="488"/>
      <c r="BJ77" s="337"/>
      <c r="BK77" s="293"/>
      <c r="BL77" s="436"/>
      <c r="BM77" s="488"/>
      <c r="BN77" s="337"/>
      <c r="BO77" s="293"/>
      <c r="BP77" s="436"/>
      <c r="BQ77" s="488"/>
      <c r="BR77" s="337"/>
      <c r="BS77" s="293"/>
      <c r="BT77" s="436"/>
      <c r="BU77" s="488"/>
      <c r="BV77" s="337"/>
      <c r="BW77" s="293"/>
      <c r="BX77" s="436"/>
      <c r="BY77" s="488"/>
      <c r="BZ77" s="337"/>
      <c r="CA77" s="293"/>
      <c r="CB77" s="436"/>
      <c r="CC77" s="488"/>
      <c r="CD77" s="337"/>
      <c r="CE77" s="293"/>
      <c r="CF77" s="436"/>
      <c r="CG77" s="488"/>
      <c r="CH77" s="337"/>
      <c r="CI77" s="293"/>
      <c r="CJ77" s="436"/>
      <c r="CK77" s="488"/>
      <c r="CL77" s="337"/>
      <c r="CM77" s="293"/>
      <c r="CN77" s="436"/>
      <c r="CO77" s="488"/>
      <c r="CP77" s="337"/>
      <c r="CQ77" s="293"/>
      <c r="CR77" s="436"/>
      <c r="CS77" s="488"/>
      <c r="CT77" s="337"/>
      <c r="CU77" s="293"/>
      <c r="CV77" s="436"/>
      <c r="CW77" s="488"/>
      <c r="CX77" s="337"/>
      <c r="CY77" s="293"/>
      <c r="CZ77" s="436"/>
      <c r="DA77" s="488"/>
      <c r="DB77" s="337"/>
      <c r="DC77" s="293"/>
      <c r="DD77" s="436"/>
      <c r="DE77" s="488"/>
      <c r="DF77" s="337"/>
      <c r="DG77" s="293"/>
      <c r="DH77" s="436"/>
      <c r="DI77" s="488"/>
      <c r="DJ77" s="337"/>
      <c r="DK77" s="293"/>
      <c r="DL77" s="436"/>
      <c r="DM77" s="488"/>
      <c r="DN77" s="337"/>
      <c r="DO77" s="293"/>
      <c r="DP77" s="436"/>
      <c r="DQ77" s="488"/>
      <c r="DR77" s="337"/>
      <c r="DS77" s="293"/>
      <c r="DT77" s="436"/>
      <c r="DU77" s="488"/>
      <c r="DV77" s="337"/>
      <c r="DW77" s="293"/>
      <c r="DX77" s="436"/>
      <c r="DY77" s="488"/>
      <c r="DZ77" s="337"/>
      <c r="EA77" s="293"/>
      <c r="EB77" s="436"/>
      <c r="EC77" s="488"/>
      <c r="ED77" s="337"/>
      <c r="EE77" s="293"/>
      <c r="EF77" s="436"/>
      <c r="EG77" s="488"/>
      <c r="EH77" s="337"/>
      <c r="EI77" s="293"/>
      <c r="EJ77" s="436"/>
      <c r="EK77" s="488"/>
      <c r="EL77" s="337"/>
      <c r="EM77" s="293"/>
      <c r="EN77" s="436"/>
      <c r="EO77" s="488"/>
      <c r="EP77" s="337"/>
      <c r="EQ77" s="293"/>
      <c r="ER77" s="436"/>
      <c r="ES77" s="488"/>
      <c r="ET77" s="337"/>
      <c r="EU77" s="293"/>
      <c r="EV77" s="436"/>
      <c r="EW77" s="488"/>
      <c r="EX77" s="337"/>
      <c r="EY77" s="293"/>
      <c r="EZ77" s="436"/>
      <c r="FA77" s="488"/>
      <c r="FB77" s="337"/>
      <c r="FC77" s="293"/>
      <c r="FD77" s="436"/>
      <c r="FE77" s="488"/>
      <c r="FF77" s="337"/>
      <c r="FG77" s="293"/>
      <c r="FH77" s="436"/>
      <c r="FI77" s="488"/>
      <c r="FJ77" s="337"/>
      <c r="FK77" s="293"/>
      <c r="FL77" s="436"/>
      <c r="FM77" s="488"/>
      <c r="FN77" s="337"/>
      <c r="FO77" s="293"/>
      <c r="FP77" s="436"/>
      <c r="FQ77" s="488"/>
      <c r="FR77" s="337"/>
      <c r="FS77" s="293"/>
      <c r="FT77" s="436"/>
      <c r="FU77" s="488"/>
      <c r="FV77" s="337"/>
      <c r="FW77" s="293"/>
      <c r="FX77" s="436"/>
      <c r="FY77" s="488"/>
      <c r="FZ77" s="337"/>
      <c r="GA77" s="293"/>
      <c r="GB77" s="436"/>
      <c r="GC77" s="488"/>
      <c r="GD77" s="337"/>
      <c r="GE77" s="293"/>
      <c r="GF77" s="436"/>
      <c r="GG77" s="488"/>
      <c r="GH77" s="337"/>
      <c r="GI77" s="293"/>
      <c r="GJ77" s="436"/>
      <c r="GK77" s="488"/>
      <c r="GL77" s="337"/>
      <c r="GM77" s="293"/>
      <c r="GN77" s="436"/>
      <c r="GO77" s="488"/>
      <c r="GP77" s="337"/>
      <c r="GQ77" s="293"/>
      <c r="GR77" s="436"/>
      <c r="GS77" s="488"/>
      <c r="GT77" s="337"/>
      <c r="GU77" s="293"/>
      <c r="GV77" s="436"/>
      <c r="GW77" s="488"/>
      <c r="GX77" s="337"/>
      <c r="GY77" s="293"/>
      <c r="GZ77" s="436"/>
      <c r="HA77" s="488"/>
      <c r="HB77" s="337"/>
      <c r="HC77" s="293"/>
      <c r="HD77" s="436"/>
      <c r="HE77" s="488"/>
      <c r="HF77" s="337"/>
      <c r="HG77" s="293"/>
      <c r="HH77" s="436"/>
      <c r="HI77" s="488"/>
      <c r="HJ77" s="337"/>
      <c r="HK77" s="293"/>
      <c r="HL77" s="436"/>
      <c r="HM77" s="488"/>
      <c r="HN77" s="337"/>
      <c r="HO77" s="293"/>
      <c r="HP77" s="436"/>
      <c r="HQ77" s="488"/>
      <c r="HR77" s="337"/>
      <c r="HS77" s="293"/>
      <c r="HT77" s="436"/>
      <c r="HU77" s="488"/>
      <c r="HV77" s="337"/>
      <c r="HW77" s="293"/>
      <c r="HX77" s="436"/>
      <c r="HY77" s="488"/>
      <c r="HZ77" s="337"/>
      <c r="IA77" s="293"/>
      <c r="IB77" s="436"/>
      <c r="IC77" s="488"/>
      <c r="ID77" s="337"/>
      <c r="IE77" s="293"/>
      <c r="IF77" s="436"/>
      <c r="IG77" s="488"/>
      <c r="IH77" s="337"/>
      <c r="II77" s="293"/>
      <c r="IJ77" s="436"/>
      <c r="IK77" s="488"/>
      <c r="IL77" s="337"/>
      <c r="IM77" s="293"/>
      <c r="IN77" s="436"/>
      <c r="IO77" s="488"/>
      <c r="IP77" s="337"/>
      <c r="IQ77" s="293"/>
      <c r="IR77" s="436"/>
      <c r="IS77" s="488"/>
      <c r="IT77" s="337"/>
      <c r="IU77" s="293"/>
      <c r="IV77" s="436"/>
      <c r="IW77" s="488"/>
      <c r="IX77" s="337"/>
      <c r="IY77" s="293"/>
    </row>
    <row r="78" spans="2:259" ht="30.25" hidden="1" customHeight="1" x14ac:dyDescent="0.35">
      <c r="G78" s="442"/>
      <c r="H78" s="716">
        <f>par!I149</f>
        <v>0</v>
      </c>
      <c r="I78" s="819"/>
      <c r="J78" s="203"/>
      <c r="K78" s="290" t="str">
        <f>IF(J78="",InpReq,IF((J78)&gt;(K68-K75),"CODeff should be &lt; CODw - CODsl",J78))</f>
        <v>Please enter required information</v>
      </c>
      <c r="L78" s="716">
        <f>par!M149</f>
        <v>0</v>
      </c>
      <c r="M78" s="819"/>
      <c r="N78" s="203"/>
      <c r="O78" s="290" t="str">
        <f>IF(N78="",InpReq,IF((N78)&gt;(O68-O75),"CODeff should be &lt; CODw - CODsl",N78))</f>
        <v>Please enter required information</v>
      </c>
      <c r="P78" s="716">
        <f>par!Q149</f>
        <v>0</v>
      </c>
      <c r="Q78" s="819"/>
      <c r="R78" s="203"/>
      <c r="S78" s="290" t="str">
        <f>IF(R78="",InpReq,IF((R78)&gt;(S68-S75),"CODeff should be &lt; CODw - CODsl",R78))</f>
        <v>Please enter required information</v>
      </c>
      <c r="T78" s="716">
        <f>par!U149</f>
        <v>0</v>
      </c>
      <c r="U78" s="819"/>
      <c r="V78" s="203"/>
      <c r="W78" s="290" t="str">
        <f>IF(V78="",InpReq,IF((V78)&gt;(W68-W75),"CODeff should be &lt; CODw - CODsl",V78))</f>
        <v>Please enter required information</v>
      </c>
      <c r="X78" s="716">
        <f>par!Y149</f>
        <v>0</v>
      </c>
      <c r="Y78" s="819"/>
      <c r="Z78" s="203"/>
      <c r="AA78" s="290" t="str">
        <f>IF(Z78="",InpReq,IF((Z78)&gt;(AA68-AA75),"CODeff should be &lt; CODw - CODsl",Z78))</f>
        <v>Please enter required information</v>
      </c>
      <c r="AB78" s="716">
        <f>par!AC149</f>
        <v>0</v>
      </c>
      <c r="AC78" s="819"/>
      <c r="AD78" s="203"/>
      <c r="AE78" s="290" t="str">
        <f>IF(AD78="",InpReq,IF((AD78)&gt;(AE68-AE75),"CODeff should be &lt; CODw - CODsl",AD78))</f>
        <v>Please enter required information</v>
      </c>
      <c r="AF78" s="716">
        <f>par!AG149</f>
        <v>0</v>
      </c>
      <c r="AG78" s="819"/>
      <c r="AH78" s="203"/>
      <c r="AI78" s="290" t="str">
        <f>IF(AH78="",InpReq,IF((AH78)&gt;(AI68-AI75),"CODeff should be &lt; CODw - CODsl",AH78))</f>
        <v>Please enter required information</v>
      </c>
      <c r="AJ78" s="716">
        <f>par!AK149</f>
        <v>0</v>
      </c>
      <c r="AK78" s="819"/>
      <c r="AL78" s="203"/>
      <c r="AM78" s="290" t="str">
        <f>IF(AL78="",InpReq,IF((AL78)&gt;(AM68-AM75),"CODeff should be &lt; CODw - CODsl",AL78))</f>
        <v>Please enter required information</v>
      </c>
      <c r="AN78" s="716">
        <f>par!AO149</f>
        <v>0</v>
      </c>
      <c r="AO78" s="819"/>
      <c r="AP78" s="203"/>
      <c r="AQ78" s="290" t="str">
        <f>IF(AP78="",InpReq,IF((AP78)&gt;(AQ68-AQ75),"CODeff should be &lt; CODw - CODsl",AP78))</f>
        <v>Please enter required information</v>
      </c>
      <c r="AR78" s="716">
        <f>par!AS149</f>
        <v>0</v>
      </c>
      <c r="AS78" s="819"/>
      <c r="AT78" s="203"/>
      <c r="AU78" s="290" t="str">
        <f>IF(AT78="",InpReq,IF((AT78)&gt;(AU68-AU75),"CODeff should be &lt; CODw - CODsl",AT78))</f>
        <v>Please enter required information</v>
      </c>
      <c r="AV78" s="716">
        <f>par!AW149</f>
        <v>0</v>
      </c>
      <c r="AW78" s="819"/>
      <c r="AX78" s="203"/>
      <c r="AY78" s="290" t="str">
        <f>IF(AX78="",InpReq,IF((AX78)&gt;(AY68-AY75),"CODeff should be &lt; CODw - CODsl",AX78))</f>
        <v>Please enter required information</v>
      </c>
      <c r="AZ78" s="716">
        <f>par!BA149</f>
        <v>0</v>
      </c>
      <c r="BA78" s="819"/>
      <c r="BB78" s="203"/>
      <c r="BC78" s="290" t="str">
        <f>IF(BB78="",InpReq,IF((BB78)&gt;(BC68-BC75),"CODeff should be &lt; CODw - CODsl",BB78))</f>
        <v>Please enter required information</v>
      </c>
      <c r="BD78" s="716">
        <f>par!BE149</f>
        <v>0</v>
      </c>
      <c r="BE78" s="819"/>
      <c r="BF78" s="203"/>
      <c r="BG78" s="290" t="str">
        <f>IF(BF78="",InpReq,IF((BF78)&gt;(BG68-BG75),"CODeff should be &lt; CODw - CODsl",BF78))</f>
        <v>Please enter required information</v>
      </c>
      <c r="BH78" s="716">
        <f>par!BI149</f>
        <v>0</v>
      </c>
      <c r="BI78" s="819"/>
      <c r="BJ78" s="203"/>
      <c r="BK78" s="290" t="str">
        <f>IF(BJ78="",InpReq,IF((BJ78)&gt;(BK68-BK75),"CODeff should be &lt; CODw - CODsl",BJ78))</f>
        <v>Please enter required information</v>
      </c>
      <c r="BL78" s="716">
        <f>par!BM149</f>
        <v>0</v>
      </c>
      <c r="BM78" s="819"/>
      <c r="BN78" s="203"/>
      <c r="BO78" s="290" t="str">
        <f>IF(BN78="",InpReq,IF((BN78)&gt;(BO68-BO75),"CODeff should be &lt; CODw - CODsl",BN78))</f>
        <v>Please enter required information</v>
      </c>
      <c r="BP78" s="716">
        <f>par!BQ149</f>
        <v>0</v>
      </c>
      <c r="BQ78" s="819"/>
      <c r="BR78" s="203"/>
      <c r="BS78" s="290" t="str">
        <f>IF(BR78="",InpReq,IF((BR78)&gt;(BS68-BS75),"CODeff should be &lt; CODw - CODsl",BR78))</f>
        <v>Please enter required information</v>
      </c>
      <c r="BT78" s="716">
        <f>par!BU149</f>
        <v>0</v>
      </c>
      <c r="BU78" s="819"/>
      <c r="BV78" s="203"/>
      <c r="BW78" s="290" t="str">
        <f>IF(BV78="",InpReq,IF((BV78)&gt;(BW68-BW75),"CODeff should be &lt; CODw - CODsl",BV78))</f>
        <v>Please enter required information</v>
      </c>
      <c r="BX78" s="716">
        <f>par!BY149</f>
        <v>0</v>
      </c>
      <c r="BY78" s="819"/>
      <c r="BZ78" s="203"/>
      <c r="CA78" s="290" t="str">
        <f>IF(BZ78="",InpReq,IF((BZ78)&gt;(CA68-CA75),"CODeff should be &lt; CODw - CODsl",BZ78))</f>
        <v>Please enter required information</v>
      </c>
      <c r="CB78" s="716">
        <f>par!CC149</f>
        <v>0</v>
      </c>
      <c r="CC78" s="819"/>
      <c r="CD78" s="203"/>
      <c r="CE78" s="290" t="str">
        <f>IF(CD78="",InpReq,IF((CD78)&gt;(CE68-CE75),"CODeff should be &lt; CODw - CODsl",CD78))</f>
        <v>Please enter required information</v>
      </c>
      <c r="CF78" s="716">
        <f>par!CG149</f>
        <v>0</v>
      </c>
      <c r="CG78" s="819"/>
      <c r="CH78" s="203"/>
      <c r="CI78" s="290" t="str">
        <f>IF(CH78="",InpReq,IF((CH78)&gt;(CI68-CI75),"CODeff should be &lt; CODw - CODsl",CH78))</f>
        <v>Please enter required information</v>
      </c>
      <c r="CJ78" s="716">
        <f>par!CK149</f>
        <v>0</v>
      </c>
      <c r="CK78" s="819"/>
      <c r="CL78" s="203"/>
      <c r="CM78" s="290" t="str">
        <f>IF(CL78="",InpReq,IF((CL78)&gt;(CM68-CM75),"CODeff should be &lt; CODw - CODsl",CL78))</f>
        <v>Please enter required information</v>
      </c>
      <c r="CN78" s="716">
        <f>par!CO149</f>
        <v>0</v>
      </c>
      <c r="CO78" s="819"/>
      <c r="CP78" s="203"/>
      <c r="CQ78" s="290" t="str">
        <f>IF(CP78="",InpReq,IF((CP78)&gt;(CQ68-CQ75),"CODeff should be &lt; CODw - CODsl",CP78))</f>
        <v>Please enter required information</v>
      </c>
      <c r="CR78" s="716">
        <f>par!CS149</f>
        <v>0</v>
      </c>
      <c r="CS78" s="819"/>
      <c r="CT78" s="203"/>
      <c r="CU78" s="290" t="str">
        <f>IF(CT78="",InpReq,IF((CT78)&gt;(CU68-CU75),"CODeff should be &lt; CODw - CODsl",CT78))</f>
        <v>Please enter required information</v>
      </c>
      <c r="CV78" s="716">
        <f>par!CW149</f>
        <v>0</v>
      </c>
      <c r="CW78" s="819"/>
      <c r="CX78" s="203"/>
      <c r="CY78" s="290" t="str">
        <f>IF(CX78="",InpReq,IF((CX78)&gt;(CY68-CY75),"CODeff should be &lt; CODw - CODsl",CX78))</f>
        <v>Please enter required information</v>
      </c>
      <c r="CZ78" s="716">
        <f>par!DA149</f>
        <v>0</v>
      </c>
      <c r="DA78" s="819"/>
      <c r="DB78" s="203"/>
      <c r="DC78" s="290" t="str">
        <f>IF(DB78="",InpReq,IF((DB78)&gt;(DC68-DC75),"CODeff should be &lt; CODw - CODsl",DB78))</f>
        <v>Please enter required information</v>
      </c>
      <c r="DD78" s="716">
        <f>par!DE149</f>
        <v>0</v>
      </c>
      <c r="DE78" s="819"/>
      <c r="DF78" s="203"/>
      <c r="DG78" s="290" t="str">
        <f>IF(DF78="",InpReq,IF((DF78)&gt;(DG68-DG75),"CODeff should be &lt; CODw - CODsl",DF78))</f>
        <v>Please enter required information</v>
      </c>
      <c r="DH78" s="716">
        <f>par!DI149</f>
        <v>0</v>
      </c>
      <c r="DI78" s="819"/>
      <c r="DJ78" s="203"/>
      <c r="DK78" s="290" t="str">
        <f>IF(DJ78="",InpReq,IF((DJ78)&gt;(DK68-DK75),"CODeff should be &lt; CODw - CODsl",DJ78))</f>
        <v>Please enter required information</v>
      </c>
      <c r="DL78" s="716">
        <f>par!DM149</f>
        <v>0</v>
      </c>
      <c r="DM78" s="819"/>
      <c r="DN78" s="203"/>
      <c r="DO78" s="290" t="str">
        <f>IF(DN78="",InpReq,IF((DN78)&gt;(DO68-DO75),"CODeff should be &lt; CODw - CODsl",DN78))</f>
        <v>Please enter required information</v>
      </c>
      <c r="DP78" s="716">
        <f>par!DQ149</f>
        <v>0</v>
      </c>
      <c r="DQ78" s="819"/>
      <c r="DR78" s="203"/>
      <c r="DS78" s="290" t="str">
        <f>IF(DR78="",InpReq,IF((DR78)&gt;(DS68-DS75),"CODeff should be &lt; CODw - CODsl",DR78))</f>
        <v>Please enter required information</v>
      </c>
      <c r="DT78" s="716">
        <f>par!DU149</f>
        <v>0</v>
      </c>
      <c r="DU78" s="819"/>
      <c r="DV78" s="203"/>
      <c r="DW78" s="290" t="str">
        <f>IF(DV78="",InpReq,IF((DV78)&gt;(DW68-DW75),"CODeff should be &lt; CODw - CODsl",DV78))</f>
        <v>Please enter required information</v>
      </c>
      <c r="DX78" s="716">
        <f>par!DY149</f>
        <v>0</v>
      </c>
      <c r="DY78" s="819"/>
      <c r="DZ78" s="203"/>
      <c r="EA78" s="290" t="str">
        <f>IF(DZ78="",InpReq,IF((DZ78)&gt;(EA68-EA75),"CODeff should be &lt; CODw - CODsl",DZ78))</f>
        <v>Please enter required information</v>
      </c>
      <c r="EB78" s="716">
        <f>par!EC149</f>
        <v>0</v>
      </c>
      <c r="EC78" s="819"/>
      <c r="ED78" s="203"/>
      <c r="EE78" s="290" t="str">
        <f>IF(ED78="",InpReq,IF((ED78)&gt;(EE68-EE75),"CODeff should be &lt; CODw - CODsl",ED78))</f>
        <v>Please enter required information</v>
      </c>
      <c r="EF78" s="716">
        <f>par!EG149</f>
        <v>0</v>
      </c>
      <c r="EG78" s="819"/>
      <c r="EH78" s="203"/>
      <c r="EI78" s="290" t="str">
        <f>IF(EH78="",InpReq,IF((EH78)&gt;(EI68-EI75),"CODeff should be &lt; CODw - CODsl",EH78))</f>
        <v>Please enter required information</v>
      </c>
      <c r="EJ78" s="716">
        <f>par!EK149</f>
        <v>0</v>
      </c>
      <c r="EK78" s="819"/>
      <c r="EL78" s="203"/>
      <c r="EM78" s="290" t="str">
        <f>IF(EL78="",InpReq,IF((EL78)&gt;(EM68-EM75),"CODeff should be &lt; CODw - CODsl",EL78))</f>
        <v>Please enter required information</v>
      </c>
      <c r="EN78" s="716">
        <f>par!EO149</f>
        <v>0</v>
      </c>
      <c r="EO78" s="819"/>
      <c r="EP78" s="203"/>
      <c r="EQ78" s="290" t="str">
        <f>IF(EP78="",InpReq,IF((EP78)&gt;(EQ68-EQ75),"CODeff should be &lt; CODw - CODsl",EP78))</f>
        <v>Please enter required information</v>
      </c>
      <c r="ER78" s="716">
        <f>par!ES149</f>
        <v>0</v>
      </c>
      <c r="ES78" s="819"/>
      <c r="ET78" s="203"/>
      <c r="EU78" s="290" t="str">
        <f>IF(ET78="",InpReq,IF((ET78)&gt;(EU68-EU75),"CODeff should be &lt; CODw - CODsl",ET78))</f>
        <v>Please enter required information</v>
      </c>
      <c r="EV78" s="716">
        <f>par!EW149</f>
        <v>0</v>
      </c>
      <c r="EW78" s="819"/>
      <c r="EX78" s="203"/>
      <c r="EY78" s="290" t="str">
        <f>IF(EX78="",InpReq,IF((EX78)&gt;(EY68-EY75),"CODeff should be &lt; CODw - CODsl",EX78))</f>
        <v>Please enter required information</v>
      </c>
      <c r="EZ78" s="716">
        <f>par!FA149</f>
        <v>0</v>
      </c>
      <c r="FA78" s="819"/>
      <c r="FB78" s="203"/>
      <c r="FC78" s="290" t="str">
        <f>IF(FB78="",InpReq,IF((FB78)&gt;(FC68-FC75),"CODeff should be &lt; CODw - CODsl",FB78))</f>
        <v>Please enter required information</v>
      </c>
      <c r="FD78" s="716">
        <f>par!FE149</f>
        <v>0</v>
      </c>
      <c r="FE78" s="819"/>
      <c r="FF78" s="203"/>
      <c r="FG78" s="290" t="str">
        <f>IF(FF78="",InpReq,IF((FF78)&gt;(FG68-FG75),"CODeff should be &lt; CODw - CODsl",FF78))</f>
        <v>Please enter required information</v>
      </c>
      <c r="FH78" s="716">
        <f>par!FI149</f>
        <v>0</v>
      </c>
      <c r="FI78" s="819"/>
      <c r="FJ78" s="203"/>
      <c r="FK78" s="290" t="str">
        <f>IF(FJ78="",InpReq,IF((FJ78)&gt;(FK68-FK75),"CODeff should be &lt; CODw - CODsl",FJ78))</f>
        <v>Please enter required information</v>
      </c>
      <c r="FL78" s="716">
        <f>par!FM149</f>
        <v>0</v>
      </c>
      <c r="FM78" s="819"/>
      <c r="FN78" s="203"/>
      <c r="FO78" s="290" t="str">
        <f>IF(FN78="",InpReq,IF((FN78)&gt;(FO68-FO75),"CODeff should be &lt; CODw - CODsl",FN78))</f>
        <v>Please enter required information</v>
      </c>
      <c r="FP78" s="716">
        <f>par!FQ149</f>
        <v>0</v>
      </c>
      <c r="FQ78" s="819"/>
      <c r="FR78" s="203"/>
      <c r="FS78" s="290" t="str">
        <f>IF(FR78="",InpReq,IF((FR78)&gt;(FS68-FS75),"CODeff should be &lt; CODw - CODsl",FR78))</f>
        <v>Please enter required information</v>
      </c>
      <c r="FT78" s="716">
        <f>par!FU149</f>
        <v>0</v>
      </c>
      <c r="FU78" s="819"/>
      <c r="FV78" s="203"/>
      <c r="FW78" s="290" t="str">
        <f>IF(FV78="",InpReq,IF((FV78)&gt;(FW68-FW75),"CODeff should be &lt; CODw - CODsl",FV78))</f>
        <v>Please enter required information</v>
      </c>
      <c r="FX78" s="716">
        <f>par!FY149</f>
        <v>0</v>
      </c>
      <c r="FY78" s="819"/>
      <c r="FZ78" s="203"/>
      <c r="GA78" s="290" t="str">
        <f>IF(FZ78="",InpReq,IF((FZ78)&gt;(GA68-GA75),"CODeff should be &lt; CODw - CODsl",FZ78))</f>
        <v>Please enter required information</v>
      </c>
      <c r="GB78" s="716">
        <f>par!GC149</f>
        <v>0</v>
      </c>
      <c r="GC78" s="819"/>
      <c r="GD78" s="203"/>
      <c r="GE78" s="290" t="str">
        <f>IF(GD78="",InpReq,IF((GD78)&gt;(GE68-GE75),"CODeff should be &lt; CODw - CODsl",GD78))</f>
        <v>Please enter required information</v>
      </c>
      <c r="GF78" s="716">
        <f>par!GG149</f>
        <v>0</v>
      </c>
      <c r="GG78" s="819"/>
      <c r="GH78" s="203"/>
      <c r="GI78" s="290" t="str">
        <f>IF(GH78="",InpReq,IF((GH78)&gt;(GI68-GI75),"CODeff should be &lt; CODw - CODsl",GH78))</f>
        <v>Please enter required information</v>
      </c>
      <c r="GJ78" s="716">
        <f>par!GK149</f>
        <v>0</v>
      </c>
      <c r="GK78" s="819"/>
      <c r="GL78" s="203"/>
      <c r="GM78" s="290" t="str">
        <f>IF(GL78="",InpReq,IF((GL78)&gt;(GM68-GM75),"CODeff should be &lt; CODw - CODsl",GL78))</f>
        <v>Please enter required information</v>
      </c>
      <c r="GN78" s="716">
        <f>par!GO149</f>
        <v>0</v>
      </c>
      <c r="GO78" s="819"/>
      <c r="GP78" s="203"/>
      <c r="GQ78" s="290" t="str">
        <f>IF(GP78="",InpReq,IF((GP78)&gt;(GQ68-GQ75),"CODeff should be &lt; CODw - CODsl",GP78))</f>
        <v>Please enter required information</v>
      </c>
      <c r="GR78" s="716">
        <f>par!GS149</f>
        <v>0</v>
      </c>
      <c r="GS78" s="819"/>
      <c r="GT78" s="203"/>
      <c r="GU78" s="290" t="str">
        <f>IF(GT78="",InpReq,IF((GT78)&gt;(GU68-GU75),"CODeff should be &lt; CODw - CODsl",GT78))</f>
        <v>Please enter required information</v>
      </c>
      <c r="GV78" s="716">
        <f>par!GW149</f>
        <v>0</v>
      </c>
      <c r="GW78" s="819"/>
      <c r="GX78" s="203"/>
      <c r="GY78" s="290" t="str">
        <f>IF(GX78="",InpReq,IF((GX78)&gt;(GY68-GY75),"CODeff should be &lt; CODw - CODsl",GX78))</f>
        <v>Please enter required information</v>
      </c>
      <c r="GZ78" s="716">
        <f>par!HA149</f>
        <v>0</v>
      </c>
      <c r="HA78" s="819"/>
      <c r="HB78" s="203"/>
      <c r="HC78" s="290" t="str">
        <f>IF(HB78="",InpReq,IF((HB78)&gt;(HC68-HC75),"CODeff should be &lt; CODw - CODsl",HB78))</f>
        <v>Please enter required information</v>
      </c>
      <c r="HD78" s="716">
        <f>par!HE149</f>
        <v>0</v>
      </c>
      <c r="HE78" s="819"/>
      <c r="HF78" s="203"/>
      <c r="HG78" s="290" t="str">
        <f>IF(HF78="",InpReq,IF((HF78)&gt;(HG68-HG75),"CODeff should be &lt; CODw - CODsl",HF78))</f>
        <v>Please enter required information</v>
      </c>
      <c r="HH78" s="716">
        <f>par!HI149</f>
        <v>0</v>
      </c>
      <c r="HI78" s="819"/>
      <c r="HJ78" s="203"/>
      <c r="HK78" s="290" t="str">
        <f>IF(HJ78="",InpReq,IF((HJ78)&gt;(HK68-HK75),"CODeff should be &lt; CODw - CODsl",HJ78))</f>
        <v>Please enter required information</v>
      </c>
      <c r="HL78" s="716">
        <f>par!HM149</f>
        <v>0</v>
      </c>
      <c r="HM78" s="819"/>
      <c r="HN78" s="203"/>
      <c r="HO78" s="290" t="str">
        <f>IF(HN78="",InpReq,IF((HN78)&gt;(HO68-HO75),"CODeff should be &lt; CODw - CODsl",HN78))</f>
        <v>Please enter required information</v>
      </c>
      <c r="HP78" s="716">
        <f>par!HQ149</f>
        <v>0</v>
      </c>
      <c r="HQ78" s="819"/>
      <c r="HR78" s="203"/>
      <c r="HS78" s="290" t="str">
        <f>IF(HR78="",InpReq,IF((HR78)&gt;(HS68-HS75),"CODeff should be &lt; CODw - CODsl",HR78))</f>
        <v>Please enter required information</v>
      </c>
      <c r="HT78" s="716">
        <f>par!HU149</f>
        <v>0</v>
      </c>
      <c r="HU78" s="819"/>
      <c r="HV78" s="203"/>
      <c r="HW78" s="290" t="str">
        <f>IF(HV78="",InpReq,IF((HV78)&gt;(HW68-HW75),"CODeff should be &lt; CODw - CODsl",HV78))</f>
        <v>Please enter required information</v>
      </c>
      <c r="HX78" s="716">
        <f>par!HY149</f>
        <v>0</v>
      </c>
      <c r="HY78" s="819"/>
      <c r="HZ78" s="203"/>
      <c r="IA78" s="290" t="str">
        <f>IF(HZ78="",InpReq,IF((HZ78)&gt;(IA68-IA75),"CODeff should be &lt; CODw - CODsl",HZ78))</f>
        <v>Please enter required information</v>
      </c>
      <c r="IB78" s="716">
        <f>par!IC149</f>
        <v>0</v>
      </c>
      <c r="IC78" s="819"/>
      <c r="ID78" s="203"/>
      <c r="IE78" s="290" t="str">
        <f>IF(ID78="",InpReq,IF((ID78)&gt;(IE68-IE75),"CODeff should be &lt; CODw - CODsl",ID78))</f>
        <v>Please enter required information</v>
      </c>
      <c r="IF78" s="716">
        <f>par!IG149</f>
        <v>0</v>
      </c>
      <c r="IG78" s="819"/>
      <c r="IH78" s="203"/>
      <c r="II78" s="290" t="str">
        <f>IF(IH78="",InpReq,IF((IH78)&gt;(II68-II75),"CODeff should be &lt; CODw - CODsl",IH78))</f>
        <v>Please enter required information</v>
      </c>
      <c r="IJ78" s="716">
        <f>par!IK149</f>
        <v>0</v>
      </c>
      <c r="IK78" s="819"/>
      <c r="IL78" s="203"/>
      <c r="IM78" s="290" t="str">
        <f>IF(IL78="",InpReq,IF((IL78)&gt;(IM68-IM75),"CODeff should be &lt; CODw - CODsl",IL78))</f>
        <v>Please enter required information</v>
      </c>
      <c r="IN78" s="716">
        <f>par!IO149</f>
        <v>0</v>
      </c>
      <c r="IO78" s="819"/>
      <c r="IP78" s="203"/>
      <c r="IQ78" s="290" t="str">
        <f>IF(IP78="",InpReq,IF((IP78)&gt;(IQ68-IQ75),"CODeff should be &lt; CODw - CODsl",IP78))</f>
        <v>Please enter required information</v>
      </c>
      <c r="IR78" s="716">
        <f>par!IS149</f>
        <v>0</v>
      </c>
      <c r="IS78" s="819"/>
      <c r="IT78" s="203"/>
      <c r="IU78" s="290" t="str">
        <f>IF(IT78="",InpReq,IF((IT78)&gt;(IU68-IU75),"CODeff should be &lt; CODw - CODsl",IT78))</f>
        <v>Please enter required information</v>
      </c>
      <c r="IV78" s="716" t="e">
        <f>par!#REF!</f>
        <v>#REF!</v>
      </c>
      <c r="IW78" s="819"/>
      <c r="IX78" s="203"/>
      <c r="IY78" s="290" t="str">
        <f>IF(IX78="",InpReq,IF((IX78)&gt;(IY68-IY75),"CODeff should be &lt; CODw - CODsl",IX78))</f>
        <v>Please enter required information</v>
      </c>
    </row>
    <row r="79" spans="2:259" ht="30.25" hidden="1" customHeight="1" x14ac:dyDescent="0.35">
      <c r="G79" s="442"/>
      <c r="H79" s="716">
        <f>par!I150</f>
        <v>0</v>
      </c>
      <c r="I79" s="819"/>
      <c r="J79" s="203"/>
      <c r="K79" s="290" t="str">
        <f>IF(J79="",InpReq,IF((J79+J80)&gt;(K75),"CODtrl + CODtro should be &lt; CODsl",J79))</f>
        <v>Please enter required information</v>
      </c>
      <c r="L79" s="716">
        <f>par!M150</f>
        <v>0</v>
      </c>
      <c r="M79" s="819"/>
      <c r="N79" s="203"/>
      <c r="O79" s="290" t="str">
        <f>IF(N79="",InpReq,IF((N79+N80)&gt;(O75),"CODtrl + CODtro should be &lt; CODsl",N79))</f>
        <v>Please enter required information</v>
      </c>
      <c r="P79" s="716">
        <f>par!Q150</f>
        <v>0</v>
      </c>
      <c r="Q79" s="819"/>
      <c r="R79" s="203"/>
      <c r="S79" s="290" t="str">
        <f>IF(R79="",InpReq,IF((R79+R80)&gt;(S75),"CODtrl + CODtro should be &lt; CODsl",R79))</f>
        <v>Please enter required information</v>
      </c>
      <c r="T79" s="716">
        <f>par!U150</f>
        <v>0</v>
      </c>
      <c r="U79" s="819"/>
      <c r="V79" s="203"/>
      <c r="W79" s="290" t="str">
        <f>IF(V79="",InpReq,IF((V79+V80)&gt;(W75),"CODtrl + CODtro should be &lt; CODsl",V79))</f>
        <v>Please enter required information</v>
      </c>
      <c r="X79" s="716">
        <f>par!Y150</f>
        <v>0</v>
      </c>
      <c r="Y79" s="819"/>
      <c r="Z79" s="203"/>
      <c r="AA79" s="290" t="str">
        <f>IF(Z79="",InpReq,IF((Z79+Z80)&gt;(AA75),"CODtrl + CODtro should be &lt; CODsl",Z79))</f>
        <v>Please enter required information</v>
      </c>
      <c r="AB79" s="716">
        <f>par!AC150</f>
        <v>0</v>
      </c>
      <c r="AC79" s="819"/>
      <c r="AD79" s="203"/>
      <c r="AE79" s="290" t="str">
        <f>IF(AD79="",InpReq,IF((AD79+AD80)&gt;(AE75),"CODtrl + CODtro should be &lt; CODsl",AD79))</f>
        <v>Please enter required information</v>
      </c>
      <c r="AF79" s="716">
        <f>par!AG150</f>
        <v>0</v>
      </c>
      <c r="AG79" s="819"/>
      <c r="AH79" s="203"/>
      <c r="AI79" s="290" t="str">
        <f>IF(AH79="",InpReq,IF((AH79+AH80)&gt;(AI75),"CODtrl + CODtro should be &lt; CODsl",AH79))</f>
        <v>Please enter required information</v>
      </c>
      <c r="AJ79" s="716">
        <f>par!AK150</f>
        <v>0</v>
      </c>
      <c r="AK79" s="819"/>
      <c r="AL79" s="203"/>
      <c r="AM79" s="290" t="str">
        <f>IF(AL79="",InpReq,IF((AL79+AL80)&gt;(AM75),"CODtrl + CODtro should be &lt; CODsl",AL79))</f>
        <v>Please enter required information</v>
      </c>
      <c r="AN79" s="716">
        <f>par!AO150</f>
        <v>0</v>
      </c>
      <c r="AO79" s="819"/>
      <c r="AP79" s="203"/>
      <c r="AQ79" s="290" t="str">
        <f>IF(AP79="",InpReq,IF((AP79+AP80)&gt;(AQ75),"CODtrl + CODtro should be &lt; CODsl",AP79))</f>
        <v>Please enter required information</v>
      </c>
      <c r="AR79" s="716">
        <f>par!AS150</f>
        <v>0</v>
      </c>
      <c r="AS79" s="819"/>
      <c r="AT79" s="203"/>
      <c r="AU79" s="290" t="str">
        <f>IF(AT79="",InpReq,IF((AT79+AT80)&gt;(AU75),"CODtrl + CODtro should be &lt; CODsl",AT79))</f>
        <v>Please enter required information</v>
      </c>
      <c r="AV79" s="716">
        <f>par!AW150</f>
        <v>0</v>
      </c>
      <c r="AW79" s="819"/>
      <c r="AX79" s="203"/>
      <c r="AY79" s="290" t="str">
        <f>IF(AX79="",InpReq,IF((AX79+AX80)&gt;(AY75),"CODtrl + CODtro should be &lt; CODsl",AX79))</f>
        <v>Please enter required information</v>
      </c>
      <c r="AZ79" s="716">
        <f>par!BA150</f>
        <v>0</v>
      </c>
      <c r="BA79" s="819"/>
      <c r="BB79" s="203"/>
      <c r="BC79" s="290" t="str">
        <f>IF(BB79="",InpReq,IF((BB79+BB80)&gt;(BC75),"CODtrl + CODtro should be &lt; CODsl",BB79))</f>
        <v>Please enter required information</v>
      </c>
      <c r="BD79" s="716">
        <f>par!BE150</f>
        <v>0</v>
      </c>
      <c r="BE79" s="819"/>
      <c r="BF79" s="203"/>
      <c r="BG79" s="290" t="str">
        <f>IF(BF79="",InpReq,IF((BF79+BF80)&gt;(BG75),"CODtrl + CODtro should be &lt; CODsl",BF79))</f>
        <v>Please enter required information</v>
      </c>
      <c r="BH79" s="716">
        <f>par!BI150</f>
        <v>0</v>
      </c>
      <c r="BI79" s="819"/>
      <c r="BJ79" s="203"/>
      <c r="BK79" s="290" t="str">
        <f>IF(BJ79="",InpReq,IF((BJ79+BJ80)&gt;(BK75),"CODtrl + CODtro should be &lt; CODsl",BJ79))</f>
        <v>Please enter required information</v>
      </c>
      <c r="BL79" s="716">
        <f>par!BM150</f>
        <v>0</v>
      </c>
      <c r="BM79" s="819"/>
      <c r="BN79" s="203"/>
      <c r="BO79" s="290" t="str">
        <f>IF(BN79="",InpReq,IF((BN79+BN80)&gt;(BO75),"CODtrl + CODtro should be &lt; CODsl",BN79))</f>
        <v>Please enter required information</v>
      </c>
      <c r="BP79" s="716">
        <f>par!BQ150</f>
        <v>0</v>
      </c>
      <c r="BQ79" s="819"/>
      <c r="BR79" s="203"/>
      <c r="BS79" s="290" t="str">
        <f>IF(BR79="",InpReq,IF((BR79+BR80)&gt;(BS75),"CODtrl + CODtro should be &lt; CODsl",BR79))</f>
        <v>Please enter required information</v>
      </c>
      <c r="BT79" s="716">
        <f>par!BU150</f>
        <v>0</v>
      </c>
      <c r="BU79" s="819"/>
      <c r="BV79" s="203"/>
      <c r="BW79" s="290" t="str">
        <f>IF(BV79="",InpReq,IF((BV79+BV80)&gt;(BW75),"CODtrl + CODtro should be &lt; CODsl",BV79))</f>
        <v>Please enter required information</v>
      </c>
      <c r="BX79" s="716">
        <f>par!BY150</f>
        <v>0</v>
      </c>
      <c r="BY79" s="819"/>
      <c r="BZ79" s="203"/>
      <c r="CA79" s="290" t="str">
        <f>IF(BZ79="",InpReq,IF((BZ79+BZ80)&gt;(CA75),"CODtrl + CODtro should be &lt; CODsl",BZ79))</f>
        <v>Please enter required information</v>
      </c>
      <c r="CB79" s="716">
        <f>par!CC150</f>
        <v>0</v>
      </c>
      <c r="CC79" s="819"/>
      <c r="CD79" s="203"/>
      <c r="CE79" s="290" t="str">
        <f>IF(CD79="",InpReq,IF((CD79+CD80)&gt;(CE75),"CODtrl + CODtro should be &lt; CODsl",CD79))</f>
        <v>Please enter required information</v>
      </c>
      <c r="CF79" s="716">
        <f>par!CG150</f>
        <v>0</v>
      </c>
      <c r="CG79" s="819"/>
      <c r="CH79" s="203"/>
      <c r="CI79" s="290" t="str">
        <f>IF(CH79="",InpReq,IF((CH79+CH80)&gt;(CI75),"CODtrl + CODtro should be &lt; CODsl",CH79))</f>
        <v>Please enter required information</v>
      </c>
      <c r="CJ79" s="716">
        <f>par!CK150</f>
        <v>0</v>
      </c>
      <c r="CK79" s="819"/>
      <c r="CL79" s="203"/>
      <c r="CM79" s="290" t="str">
        <f>IF(CL79="",InpReq,IF((CL79+CL80)&gt;(CM75),"CODtrl + CODtro should be &lt; CODsl",CL79))</f>
        <v>Please enter required information</v>
      </c>
      <c r="CN79" s="716">
        <f>par!CO150</f>
        <v>0</v>
      </c>
      <c r="CO79" s="819"/>
      <c r="CP79" s="203"/>
      <c r="CQ79" s="290" t="str">
        <f>IF(CP79="",InpReq,IF((CP79+CP80)&gt;(CQ75),"CODtrl + CODtro should be &lt; CODsl",CP79))</f>
        <v>Please enter required information</v>
      </c>
      <c r="CR79" s="716">
        <f>par!CS150</f>
        <v>0</v>
      </c>
      <c r="CS79" s="819"/>
      <c r="CT79" s="203"/>
      <c r="CU79" s="290" t="str">
        <f>IF(CT79="",InpReq,IF((CT79+CT80)&gt;(CU75),"CODtrl + CODtro should be &lt; CODsl",CT79))</f>
        <v>Please enter required information</v>
      </c>
      <c r="CV79" s="716">
        <f>par!CW150</f>
        <v>0</v>
      </c>
      <c r="CW79" s="819"/>
      <c r="CX79" s="203"/>
      <c r="CY79" s="290" t="str">
        <f>IF(CX79="",InpReq,IF((CX79+CX80)&gt;(CY75),"CODtrl + CODtro should be &lt; CODsl",CX79))</f>
        <v>Please enter required information</v>
      </c>
      <c r="CZ79" s="716">
        <f>par!DA150</f>
        <v>0</v>
      </c>
      <c r="DA79" s="819"/>
      <c r="DB79" s="203"/>
      <c r="DC79" s="290" t="str">
        <f>IF(DB79="",InpReq,IF((DB79+DB80)&gt;(DC75),"CODtrl + CODtro should be &lt; CODsl",DB79))</f>
        <v>Please enter required information</v>
      </c>
      <c r="DD79" s="716">
        <f>par!DE150</f>
        <v>0</v>
      </c>
      <c r="DE79" s="819"/>
      <c r="DF79" s="203"/>
      <c r="DG79" s="290" t="str">
        <f>IF(DF79="",InpReq,IF((DF79+DF80)&gt;(DG75),"CODtrl + CODtro should be &lt; CODsl",DF79))</f>
        <v>Please enter required information</v>
      </c>
      <c r="DH79" s="716">
        <f>par!DI150</f>
        <v>0</v>
      </c>
      <c r="DI79" s="819"/>
      <c r="DJ79" s="203"/>
      <c r="DK79" s="290" t="str">
        <f>IF(DJ79="",InpReq,IF((DJ79+DJ80)&gt;(DK75),"CODtrl + CODtro should be &lt; CODsl",DJ79))</f>
        <v>Please enter required information</v>
      </c>
      <c r="DL79" s="716">
        <f>par!DM150</f>
        <v>0</v>
      </c>
      <c r="DM79" s="819"/>
      <c r="DN79" s="203"/>
      <c r="DO79" s="290" t="str">
        <f>IF(DN79="",InpReq,IF((DN79+DN80)&gt;(DO75),"CODtrl + CODtro should be &lt; CODsl",DN79))</f>
        <v>Please enter required information</v>
      </c>
      <c r="DP79" s="716">
        <f>par!DQ150</f>
        <v>0</v>
      </c>
      <c r="DQ79" s="819"/>
      <c r="DR79" s="203"/>
      <c r="DS79" s="290" t="str">
        <f>IF(DR79="",InpReq,IF((DR79+DR80)&gt;(DS75),"CODtrl + CODtro should be &lt; CODsl",DR79))</f>
        <v>Please enter required information</v>
      </c>
      <c r="DT79" s="716">
        <f>par!DU150</f>
        <v>0</v>
      </c>
      <c r="DU79" s="819"/>
      <c r="DV79" s="203"/>
      <c r="DW79" s="290" t="str">
        <f>IF(DV79="",InpReq,IF((DV79+DV80)&gt;(DW75),"CODtrl + CODtro should be &lt; CODsl",DV79))</f>
        <v>Please enter required information</v>
      </c>
      <c r="DX79" s="716">
        <f>par!DY150</f>
        <v>0</v>
      </c>
      <c r="DY79" s="819"/>
      <c r="DZ79" s="203"/>
      <c r="EA79" s="290" t="str">
        <f>IF(DZ79="",InpReq,IF((DZ79+DZ80)&gt;(EA75),"CODtrl + CODtro should be &lt; CODsl",DZ79))</f>
        <v>Please enter required information</v>
      </c>
      <c r="EB79" s="716">
        <f>par!EC150</f>
        <v>0</v>
      </c>
      <c r="EC79" s="819"/>
      <c r="ED79" s="203"/>
      <c r="EE79" s="290" t="str">
        <f>IF(ED79="",InpReq,IF((ED79+ED80)&gt;(EE75),"CODtrl + CODtro should be &lt; CODsl",ED79))</f>
        <v>Please enter required information</v>
      </c>
      <c r="EF79" s="716">
        <f>par!EG150</f>
        <v>0</v>
      </c>
      <c r="EG79" s="819"/>
      <c r="EH79" s="203"/>
      <c r="EI79" s="290" t="str">
        <f>IF(EH79="",InpReq,IF((EH79+EH80)&gt;(EI75),"CODtrl + CODtro should be &lt; CODsl",EH79))</f>
        <v>Please enter required information</v>
      </c>
      <c r="EJ79" s="716">
        <f>par!EK150</f>
        <v>0</v>
      </c>
      <c r="EK79" s="819"/>
      <c r="EL79" s="203"/>
      <c r="EM79" s="290" t="str">
        <f>IF(EL79="",InpReq,IF((EL79+EL80)&gt;(EM75),"CODtrl + CODtro should be &lt; CODsl",EL79))</f>
        <v>Please enter required information</v>
      </c>
      <c r="EN79" s="716">
        <f>par!EO150</f>
        <v>0</v>
      </c>
      <c r="EO79" s="819"/>
      <c r="EP79" s="203"/>
      <c r="EQ79" s="290" t="str">
        <f>IF(EP79="",InpReq,IF((EP79+EP80)&gt;(EQ75),"CODtrl + CODtro should be &lt; CODsl",EP79))</f>
        <v>Please enter required information</v>
      </c>
      <c r="ER79" s="716">
        <f>par!ES150</f>
        <v>0</v>
      </c>
      <c r="ES79" s="819"/>
      <c r="ET79" s="203"/>
      <c r="EU79" s="290" t="str">
        <f>IF(ET79="",InpReq,IF((ET79+ET80)&gt;(EU75),"CODtrl + CODtro should be &lt; CODsl",ET79))</f>
        <v>Please enter required information</v>
      </c>
      <c r="EV79" s="716">
        <f>par!EW150</f>
        <v>0</v>
      </c>
      <c r="EW79" s="819"/>
      <c r="EX79" s="203"/>
      <c r="EY79" s="290" t="str">
        <f>IF(EX79="",InpReq,IF((EX79+EX80)&gt;(EY75),"CODtrl + CODtro should be &lt; CODsl",EX79))</f>
        <v>Please enter required information</v>
      </c>
      <c r="EZ79" s="716">
        <f>par!FA150</f>
        <v>0</v>
      </c>
      <c r="FA79" s="819"/>
      <c r="FB79" s="203"/>
      <c r="FC79" s="290" t="str">
        <f>IF(FB79="",InpReq,IF((FB79+FB80)&gt;(FC75),"CODtrl + CODtro should be &lt; CODsl",FB79))</f>
        <v>Please enter required information</v>
      </c>
      <c r="FD79" s="716">
        <f>par!FE150</f>
        <v>0</v>
      </c>
      <c r="FE79" s="819"/>
      <c r="FF79" s="203"/>
      <c r="FG79" s="290" t="str">
        <f>IF(FF79="",InpReq,IF((FF79+FF80)&gt;(FG75),"CODtrl + CODtro should be &lt; CODsl",FF79))</f>
        <v>Please enter required information</v>
      </c>
      <c r="FH79" s="716">
        <f>par!FI150</f>
        <v>0</v>
      </c>
      <c r="FI79" s="819"/>
      <c r="FJ79" s="203"/>
      <c r="FK79" s="290" t="str">
        <f>IF(FJ79="",InpReq,IF((FJ79+FJ80)&gt;(FK75),"CODtrl + CODtro should be &lt; CODsl",FJ79))</f>
        <v>Please enter required information</v>
      </c>
      <c r="FL79" s="716">
        <f>par!FM150</f>
        <v>0</v>
      </c>
      <c r="FM79" s="819"/>
      <c r="FN79" s="203"/>
      <c r="FO79" s="290" t="str">
        <f>IF(FN79="",InpReq,IF((FN79+FN80)&gt;(FO75),"CODtrl + CODtro should be &lt; CODsl",FN79))</f>
        <v>Please enter required information</v>
      </c>
      <c r="FP79" s="716">
        <f>par!FQ150</f>
        <v>0</v>
      </c>
      <c r="FQ79" s="819"/>
      <c r="FR79" s="203"/>
      <c r="FS79" s="290" t="str">
        <f>IF(FR79="",InpReq,IF((FR79+FR80)&gt;(FS75),"CODtrl + CODtro should be &lt; CODsl",FR79))</f>
        <v>Please enter required information</v>
      </c>
      <c r="FT79" s="716">
        <f>par!FU150</f>
        <v>0</v>
      </c>
      <c r="FU79" s="819"/>
      <c r="FV79" s="203"/>
      <c r="FW79" s="290" t="str">
        <f>IF(FV79="",InpReq,IF((FV79+FV80)&gt;(FW75),"CODtrl + CODtro should be &lt; CODsl",FV79))</f>
        <v>Please enter required information</v>
      </c>
      <c r="FX79" s="716">
        <f>par!FY150</f>
        <v>0</v>
      </c>
      <c r="FY79" s="819"/>
      <c r="FZ79" s="203"/>
      <c r="GA79" s="290" t="str">
        <f>IF(FZ79="",InpReq,IF((FZ79+FZ80)&gt;(GA75),"CODtrl + CODtro should be &lt; CODsl",FZ79))</f>
        <v>Please enter required information</v>
      </c>
      <c r="GB79" s="716">
        <f>par!GC150</f>
        <v>0</v>
      </c>
      <c r="GC79" s="819"/>
      <c r="GD79" s="203"/>
      <c r="GE79" s="290" t="str">
        <f>IF(GD79="",InpReq,IF((GD79+GD80)&gt;(GE75),"CODtrl + CODtro should be &lt; CODsl",GD79))</f>
        <v>Please enter required information</v>
      </c>
      <c r="GF79" s="716">
        <f>par!GG150</f>
        <v>0</v>
      </c>
      <c r="GG79" s="819"/>
      <c r="GH79" s="203"/>
      <c r="GI79" s="290" t="str">
        <f>IF(GH79="",InpReq,IF((GH79+GH80)&gt;(GI75),"CODtrl + CODtro should be &lt; CODsl",GH79))</f>
        <v>Please enter required information</v>
      </c>
      <c r="GJ79" s="716">
        <f>par!GK150</f>
        <v>0</v>
      </c>
      <c r="GK79" s="819"/>
      <c r="GL79" s="203"/>
      <c r="GM79" s="290" t="str">
        <f>IF(GL79="",InpReq,IF((GL79+GL80)&gt;(GM75),"CODtrl + CODtro should be &lt; CODsl",GL79))</f>
        <v>Please enter required information</v>
      </c>
      <c r="GN79" s="716">
        <f>par!GO150</f>
        <v>0</v>
      </c>
      <c r="GO79" s="819"/>
      <c r="GP79" s="203"/>
      <c r="GQ79" s="290" t="str">
        <f>IF(GP79="",InpReq,IF((GP79+GP80)&gt;(GQ75),"CODtrl + CODtro should be &lt; CODsl",GP79))</f>
        <v>Please enter required information</v>
      </c>
      <c r="GR79" s="716">
        <f>par!GS150</f>
        <v>0</v>
      </c>
      <c r="GS79" s="819"/>
      <c r="GT79" s="203"/>
      <c r="GU79" s="290" t="str">
        <f>IF(GT79="",InpReq,IF((GT79+GT80)&gt;(GU75),"CODtrl + CODtro should be &lt; CODsl",GT79))</f>
        <v>Please enter required information</v>
      </c>
      <c r="GV79" s="716">
        <f>par!GW150</f>
        <v>0</v>
      </c>
      <c r="GW79" s="819"/>
      <c r="GX79" s="203"/>
      <c r="GY79" s="290" t="str">
        <f>IF(GX79="",InpReq,IF((GX79+GX80)&gt;(GY75),"CODtrl + CODtro should be &lt; CODsl",GX79))</f>
        <v>Please enter required information</v>
      </c>
      <c r="GZ79" s="716">
        <f>par!HA150</f>
        <v>0</v>
      </c>
      <c r="HA79" s="819"/>
      <c r="HB79" s="203"/>
      <c r="HC79" s="290" t="str">
        <f>IF(HB79="",InpReq,IF((HB79+HB80)&gt;(HC75),"CODtrl + CODtro should be &lt; CODsl",HB79))</f>
        <v>Please enter required information</v>
      </c>
      <c r="HD79" s="716">
        <f>par!HE150</f>
        <v>0</v>
      </c>
      <c r="HE79" s="819"/>
      <c r="HF79" s="203"/>
      <c r="HG79" s="290" t="str">
        <f>IF(HF79="",InpReq,IF((HF79+HF80)&gt;(HG75),"CODtrl + CODtro should be &lt; CODsl",HF79))</f>
        <v>Please enter required information</v>
      </c>
      <c r="HH79" s="716">
        <f>par!HI150</f>
        <v>0</v>
      </c>
      <c r="HI79" s="819"/>
      <c r="HJ79" s="203"/>
      <c r="HK79" s="290" t="str">
        <f>IF(HJ79="",InpReq,IF((HJ79+HJ80)&gt;(HK75),"CODtrl + CODtro should be &lt; CODsl",HJ79))</f>
        <v>Please enter required information</v>
      </c>
      <c r="HL79" s="716">
        <f>par!HM150</f>
        <v>0</v>
      </c>
      <c r="HM79" s="819"/>
      <c r="HN79" s="203"/>
      <c r="HO79" s="290" t="str">
        <f>IF(HN79="",InpReq,IF((HN79+HN80)&gt;(HO75),"CODtrl + CODtro should be &lt; CODsl",HN79))</f>
        <v>Please enter required information</v>
      </c>
      <c r="HP79" s="716">
        <f>par!HQ150</f>
        <v>0</v>
      </c>
      <c r="HQ79" s="819"/>
      <c r="HR79" s="203"/>
      <c r="HS79" s="290" t="str">
        <f>IF(HR79="",InpReq,IF((HR79+HR80)&gt;(HS75),"CODtrl + CODtro should be &lt; CODsl",HR79))</f>
        <v>Please enter required information</v>
      </c>
      <c r="HT79" s="716">
        <f>par!HU150</f>
        <v>0</v>
      </c>
      <c r="HU79" s="819"/>
      <c r="HV79" s="203"/>
      <c r="HW79" s="290" t="str">
        <f>IF(HV79="",InpReq,IF((HV79+HV80)&gt;(HW75),"CODtrl + CODtro should be &lt; CODsl",HV79))</f>
        <v>Please enter required information</v>
      </c>
      <c r="HX79" s="716">
        <f>par!HY150</f>
        <v>0</v>
      </c>
      <c r="HY79" s="819"/>
      <c r="HZ79" s="203"/>
      <c r="IA79" s="290" t="str">
        <f>IF(HZ79="",InpReq,IF((HZ79+HZ80)&gt;(IA75),"CODtrl + CODtro should be &lt; CODsl",HZ79))</f>
        <v>Please enter required information</v>
      </c>
      <c r="IB79" s="716">
        <f>par!IC150</f>
        <v>0</v>
      </c>
      <c r="IC79" s="819"/>
      <c r="ID79" s="203"/>
      <c r="IE79" s="290" t="str">
        <f>IF(ID79="",InpReq,IF((ID79+ID80)&gt;(IE75),"CODtrl + CODtro should be &lt; CODsl",ID79))</f>
        <v>Please enter required information</v>
      </c>
      <c r="IF79" s="716">
        <f>par!IG150</f>
        <v>0</v>
      </c>
      <c r="IG79" s="819"/>
      <c r="IH79" s="203"/>
      <c r="II79" s="290" t="str">
        <f>IF(IH79="",InpReq,IF((IH79+IH80)&gt;(II75),"CODtrl + CODtro should be &lt; CODsl",IH79))</f>
        <v>Please enter required information</v>
      </c>
      <c r="IJ79" s="716">
        <f>par!IK150</f>
        <v>0</v>
      </c>
      <c r="IK79" s="819"/>
      <c r="IL79" s="203"/>
      <c r="IM79" s="290" t="str">
        <f>IF(IL79="",InpReq,IF((IL79+IL80)&gt;(IM75),"CODtrl + CODtro should be &lt; CODsl",IL79))</f>
        <v>Please enter required information</v>
      </c>
      <c r="IN79" s="716">
        <f>par!IO150</f>
        <v>0</v>
      </c>
      <c r="IO79" s="819"/>
      <c r="IP79" s="203"/>
      <c r="IQ79" s="290" t="str">
        <f>IF(IP79="",InpReq,IF((IP79+IP80)&gt;(IQ75),"CODtrl + CODtro should be &lt; CODsl",IP79))</f>
        <v>Please enter required information</v>
      </c>
      <c r="IR79" s="716">
        <f>par!IS150</f>
        <v>0</v>
      </c>
      <c r="IS79" s="819"/>
      <c r="IT79" s="203"/>
      <c r="IU79" s="290" t="str">
        <f>IF(IT79="",InpReq,IF((IT79+IT80)&gt;(IU75),"CODtrl + CODtro should be &lt; CODsl",IT79))</f>
        <v>Please enter required information</v>
      </c>
      <c r="IV79" s="716" t="e">
        <f>par!#REF!</f>
        <v>#REF!</v>
      </c>
      <c r="IW79" s="819"/>
      <c r="IX79" s="203"/>
      <c r="IY79" s="290" t="str">
        <f>IF(IX79="",InpReq,IF((IX79+IX80)&gt;(IY75),"CODtrl + CODtro should be &lt; CODsl",IX79))</f>
        <v>Please enter required information</v>
      </c>
    </row>
    <row r="80" spans="2:259" ht="30.25" hidden="1" customHeight="1" x14ac:dyDescent="0.35">
      <c r="G80" s="438"/>
      <c r="H80" s="716">
        <f>par!I151</f>
        <v>0</v>
      </c>
      <c r="I80" s="819"/>
      <c r="J80" s="203"/>
      <c r="K80" s="290" t="str">
        <f>IF(J80="",InpReq,IF((J79+J80)&gt;(K75),"CODtrl + CODtro should be &lt; CODsl",J80))</f>
        <v>Please enter required information</v>
      </c>
      <c r="L80" s="716">
        <f>par!M151</f>
        <v>0</v>
      </c>
      <c r="M80" s="819"/>
      <c r="N80" s="203"/>
      <c r="O80" s="290" t="str">
        <f>IF(N80="",InpReq,IF((N79+N80)&gt;(O75),"CODtrl + CODtro should be &lt; CODsl",N80))</f>
        <v>Please enter required information</v>
      </c>
      <c r="P80" s="716">
        <f>par!Q151</f>
        <v>0</v>
      </c>
      <c r="Q80" s="819"/>
      <c r="R80" s="203"/>
      <c r="S80" s="290" t="str">
        <f>IF(R80="",InpReq,IF((R79+R80)&gt;(S75),"CODtrl + CODtro should be &lt; CODsl",R80))</f>
        <v>Please enter required information</v>
      </c>
      <c r="T80" s="716">
        <f>par!U151</f>
        <v>0</v>
      </c>
      <c r="U80" s="819"/>
      <c r="V80" s="203"/>
      <c r="W80" s="290" t="str">
        <f>IF(V80="",InpReq,IF((V79+V80)&gt;(W75),"CODtrl + CODtro should be &lt; CODsl",V80))</f>
        <v>Please enter required information</v>
      </c>
      <c r="X80" s="716">
        <f>par!Y151</f>
        <v>0</v>
      </c>
      <c r="Y80" s="819"/>
      <c r="Z80" s="203"/>
      <c r="AA80" s="290" t="str">
        <f>IF(Z80="",InpReq,IF((Z79+Z80)&gt;(AA75),"CODtrl + CODtro should be &lt; CODsl",Z80))</f>
        <v>Please enter required information</v>
      </c>
      <c r="AB80" s="716">
        <f>par!AC151</f>
        <v>0</v>
      </c>
      <c r="AC80" s="819"/>
      <c r="AD80" s="203"/>
      <c r="AE80" s="290" t="str">
        <f>IF(AD80="",InpReq,IF((AD79+AD80)&gt;(AE75),"CODtrl + CODtro should be &lt; CODsl",AD80))</f>
        <v>Please enter required information</v>
      </c>
      <c r="AF80" s="716">
        <f>par!AG151</f>
        <v>0</v>
      </c>
      <c r="AG80" s="819"/>
      <c r="AH80" s="203"/>
      <c r="AI80" s="290" t="str">
        <f>IF(AH80="",InpReq,IF((AH79+AH80)&gt;(AI75),"CODtrl + CODtro should be &lt; CODsl",AH80))</f>
        <v>Please enter required information</v>
      </c>
      <c r="AJ80" s="716">
        <f>par!AK151</f>
        <v>0</v>
      </c>
      <c r="AK80" s="819"/>
      <c r="AL80" s="203"/>
      <c r="AM80" s="290" t="str">
        <f>IF(AL80="",InpReq,IF((AL79+AL80)&gt;(AM75),"CODtrl + CODtro should be &lt; CODsl",AL80))</f>
        <v>Please enter required information</v>
      </c>
      <c r="AN80" s="716">
        <f>par!AO151</f>
        <v>0</v>
      </c>
      <c r="AO80" s="819"/>
      <c r="AP80" s="203"/>
      <c r="AQ80" s="290" t="str">
        <f>IF(AP80="",InpReq,IF((AP79+AP80)&gt;(AQ75),"CODtrl + CODtro should be &lt; CODsl",AP80))</f>
        <v>Please enter required information</v>
      </c>
      <c r="AR80" s="716">
        <f>par!AS151</f>
        <v>0</v>
      </c>
      <c r="AS80" s="819"/>
      <c r="AT80" s="203"/>
      <c r="AU80" s="290" t="str">
        <f>IF(AT80="",InpReq,IF((AT79+AT80)&gt;(AU75),"CODtrl + CODtro should be &lt; CODsl",AT80))</f>
        <v>Please enter required information</v>
      </c>
      <c r="AV80" s="716">
        <f>par!AW151</f>
        <v>0</v>
      </c>
      <c r="AW80" s="819"/>
      <c r="AX80" s="203"/>
      <c r="AY80" s="290" t="str">
        <f>IF(AX80="",InpReq,IF((AX79+AX80)&gt;(AY75),"CODtrl + CODtro should be &lt; CODsl",AX80))</f>
        <v>Please enter required information</v>
      </c>
      <c r="AZ80" s="716">
        <f>par!BA151</f>
        <v>0</v>
      </c>
      <c r="BA80" s="819"/>
      <c r="BB80" s="203"/>
      <c r="BC80" s="290" t="str">
        <f>IF(BB80="",InpReq,IF((BB79+BB80)&gt;(BC75),"CODtrl + CODtro should be &lt; CODsl",BB80))</f>
        <v>Please enter required information</v>
      </c>
      <c r="BD80" s="716">
        <f>par!BE151</f>
        <v>0</v>
      </c>
      <c r="BE80" s="819"/>
      <c r="BF80" s="203"/>
      <c r="BG80" s="290" t="str">
        <f>IF(BF80="",InpReq,IF((BF79+BF80)&gt;(BG75),"CODtrl + CODtro should be &lt; CODsl",BF80))</f>
        <v>Please enter required information</v>
      </c>
      <c r="BH80" s="716">
        <f>par!BI151</f>
        <v>0</v>
      </c>
      <c r="BI80" s="819"/>
      <c r="BJ80" s="203"/>
      <c r="BK80" s="290" t="str">
        <f>IF(BJ80="",InpReq,IF((BJ79+BJ80)&gt;(BK75),"CODtrl + CODtro should be &lt; CODsl",BJ80))</f>
        <v>Please enter required information</v>
      </c>
      <c r="BL80" s="716">
        <f>par!BM151</f>
        <v>0</v>
      </c>
      <c r="BM80" s="819"/>
      <c r="BN80" s="203"/>
      <c r="BO80" s="290" t="str">
        <f>IF(BN80="",InpReq,IF((BN79+BN80)&gt;(BO75),"CODtrl + CODtro should be &lt; CODsl",BN80))</f>
        <v>Please enter required information</v>
      </c>
      <c r="BP80" s="716">
        <f>par!BQ151</f>
        <v>0</v>
      </c>
      <c r="BQ80" s="819"/>
      <c r="BR80" s="203"/>
      <c r="BS80" s="290" t="str">
        <f>IF(BR80="",InpReq,IF((BR79+BR80)&gt;(BS75),"CODtrl + CODtro should be &lt; CODsl",BR80))</f>
        <v>Please enter required information</v>
      </c>
      <c r="BT80" s="716">
        <f>par!BU151</f>
        <v>0</v>
      </c>
      <c r="BU80" s="819"/>
      <c r="BV80" s="203"/>
      <c r="BW80" s="290" t="str">
        <f>IF(BV80="",InpReq,IF((BV79+BV80)&gt;(BW75),"CODtrl + CODtro should be &lt; CODsl",BV80))</f>
        <v>Please enter required information</v>
      </c>
      <c r="BX80" s="716">
        <f>par!BY151</f>
        <v>0</v>
      </c>
      <c r="BY80" s="819"/>
      <c r="BZ80" s="203"/>
      <c r="CA80" s="290" t="str">
        <f>IF(BZ80="",InpReq,IF((BZ79+BZ80)&gt;(CA75),"CODtrl + CODtro should be &lt; CODsl",BZ80))</f>
        <v>Please enter required information</v>
      </c>
      <c r="CB80" s="716">
        <f>par!CC151</f>
        <v>0</v>
      </c>
      <c r="CC80" s="819"/>
      <c r="CD80" s="203"/>
      <c r="CE80" s="290" t="str">
        <f>IF(CD80="",InpReq,IF((CD79+CD80)&gt;(CE75),"CODtrl + CODtro should be &lt; CODsl",CD80))</f>
        <v>Please enter required information</v>
      </c>
      <c r="CF80" s="716">
        <f>par!CG151</f>
        <v>0</v>
      </c>
      <c r="CG80" s="819"/>
      <c r="CH80" s="203"/>
      <c r="CI80" s="290" t="str">
        <f>IF(CH80="",InpReq,IF((CH79+CH80)&gt;(CI75),"CODtrl + CODtro should be &lt; CODsl",CH80))</f>
        <v>Please enter required information</v>
      </c>
      <c r="CJ80" s="716">
        <f>par!CK151</f>
        <v>0</v>
      </c>
      <c r="CK80" s="819"/>
      <c r="CL80" s="203"/>
      <c r="CM80" s="290" t="str">
        <f>IF(CL80="",InpReq,IF((CL79+CL80)&gt;(CM75),"CODtrl + CODtro should be &lt; CODsl",CL80))</f>
        <v>Please enter required information</v>
      </c>
      <c r="CN80" s="716">
        <f>par!CO151</f>
        <v>0</v>
      </c>
      <c r="CO80" s="819"/>
      <c r="CP80" s="203"/>
      <c r="CQ80" s="290" t="str">
        <f>IF(CP80="",InpReq,IF((CP79+CP80)&gt;(CQ75),"CODtrl + CODtro should be &lt; CODsl",CP80))</f>
        <v>Please enter required information</v>
      </c>
      <c r="CR80" s="716">
        <f>par!CS151</f>
        <v>0</v>
      </c>
      <c r="CS80" s="819"/>
      <c r="CT80" s="203"/>
      <c r="CU80" s="290" t="str">
        <f>IF(CT80="",InpReq,IF((CT79+CT80)&gt;(CU75),"CODtrl + CODtro should be &lt; CODsl",CT80))</f>
        <v>Please enter required information</v>
      </c>
      <c r="CV80" s="716">
        <f>par!CW151</f>
        <v>0</v>
      </c>
      <c r="CW80" s="819"/>
      <c r="CX80" s="203"/>
      <c r="CY80" s="290" t="str">
        <f>IF(CX80="",InpReq,IF((CX79+CX80)&gt;(CY75),"CODtrl + CODtro should be &lt; CODsl",CX80))</f>
        <v>Please enter required information</v>
      </c>
      <c r="CZ80" s="716">
        <f>par!DA151</f>
        <v>0</v>
      </c>
      <c r="DA80" s="819"/>
      <c r="DB80" s="203"/>
      <c r="DC80" s="290" t="str">
        <f>IF(DB80="",InpReq,IF((DB79+DB80)&gt;(DC75),"CODtrl + CODtro should be &lt; CODsl",DB80))</f>
        <v>Please enter required information</v>
      </c>
      <c r="DD80" s="716">
        <f>par!DE151</f>
        <v>0</v>
      </c>
      <c r="DE80" s="819"/>
      <c r="DF80" s="203"/>
      <c r="DG80" s="290" t="str">
        <f>IF(DF80="",InpReq,IF((DF79+DF80)&gt;(DG75),"CODtrl + CODtro should be &lt; CODsl",DF80))</f>
        <v>Please enter required information</v>
      </c>
      <c r="DH80" s="716">
        <f>par!DI151</f>
        <v>0</v>
      </c>
      <c r="DI80" s="819"/>
      <c r="DJ80" s="203"/>
      <c r="DK80" s="290" t="str">
        <f>IF(DJ80="",InpReq,IF((DJ79+DJ80)&gt;(DK75),"CODtrl + CODtro should be &lt; CODsl",DJ80))</f>
        <v>Please enter required information</v>
      </c>
      <c r="DL80" s="716">
        <f>par!DM151</f>
        <v>0</v>
      </c>
      <c r="DM80" s="819"/>
      <c r="DN80" s="203"/>
      <c r="DO80" s="290" t="str">
        <f>IF(DN80="",InpReq,IF((DN79+DN80)&gt;(DO75),"CODtrl + CODtro should be &lt; CODsl",DN80))</f>
        <v>Please enter required information</v>
      </c>
      <c r="DP80" s="716">
        <f>par!DQ151</f>
        <v>0</v>
      </c>
      <c r="DQ80" s="819"/>
      <c r="DR80" s="203"/>
      <c r="DS80" s="290" t="str">
        <f>IF(DR80="",InpReq,IF((DR79+DR80)&gt;(DS75),"CODtrl + CODtro should be &lt; CODsl",DR80))</f>
        <v>Please enter required information</v>
      </c>
      <c r="DT80" s="716">
        <f>par!DU151</f>
        <v>0</v>
      </c>
      <c r="DU80" s="819"/>
      <c r="DV80" s="203"/>
      <c r="DW80" s="290" t="str">
        <f>IF(DV80="",InpReq,IF((DV79+DV80)&gt;(DW75),"CODtrl + CODtro should be &lt; CODsl",DV80))</f>
        <v>Please enter required information</v>
      </c>
      <c r="DX80" s="716">
        <f>par!DY151</f>
        <v>0</v>
      </c>
      <c r="DY80" s="819"/>
      <c r="DZ80" s="203"/>
      <c r="EA80" s="290" t="str">
        <f>IF(DZ80="",InpReq,IF((DZ79+DZ80)&gt;(EA75),"CODtrl + CODtro should be &lt; CODsl",DZ80))</f>
        <v>Please enter required information</v>
      </c>
      <c r="EB80" s="716">
        <f>par!EC151</f>
        <v>0</v>
      </c>
      <c r="EC80" s="819"/>
      <c r="ED80" s="203"/>
      <c r="EE80" s="290" t="str">
        <f>IF(ED80="",InpReq,IF((ED79+ED80)&gt;(EE75),"CODtrl + CODtro should be &lt; CODsl",ED80))</f>
        <v>Please enter required information</v>
      </c>
      <c r="EF80" s="716">
        <f>par!EG151</f>
        <v>0</v>
      </c>
      <c r="EG80" s="819"/>
      <c r="EH80" s="203"/>
      <c r="EI80" s="290" t="str">
        <f>IF(EH80="",InpReq,IF((EH79+EH80)&gt;(EI75),"CODtrl + CODtro should be &lt; CODsl",EH80))</f>
        <v>Please enter required information</v>
      </c>
      <c r="EJ80" s="716">
        <f>par!EK151</f>
        <v>0</v>
      </c>
      <c r="EK80" s="819"/>
      <c r="EL80" s="203"/>
      <c r="EM80" s="290" t="str">
        <f>IF(EL80="",InpReq,IF((EL79+EL80)&gt;(EM75),"CODtrl + CODtro should be &lt; CODsl",EL80))</f>
        <v>Please enter required information</v>
      </c>
      <c r="EN80" s="716">
        <f>par!EO151</f>
        <v>0</v>
      </c>
      <c r="EO80" s="819"/>
      <c r="EP80" s="203"/>
      <c r="EQ80" s="290" t="str">
        <f>IF(EP80="",InpReq,IF((EP79+EP80)&gt;(EQ75),"CODtrl + CODtro should be &lt; CODsl",EP80))</f>
        <v>Please enter required information</v>
      </c>
      <c r="ER80" s="716">
        <f>par!ES151</f>
        <v>0</v>
      </c>
      <c r="ES80" s="819"/>
      <c r="ET80" s="203"/>
      <c r="EU80" s="290" t="str">
        <f>IF(ET80="",InpReq,IF((ET79+ET80)&gt;(EU75),"CODtrl + CODtro should be &lt; CODsl",ET80))</f>
        <v>Please enter required information</v>
      </c>
      <c r="EV80" s="716">
        <f>par!EW151</f>
        <v>0</v>
      </c>
      <c r="EW80" s="819"/>
      <c r="EX80" s="203"/>
      <c r="EY80" s="290" t="str">
        <f>IF(EX80="",InpReq,IF((EX79+EX80)&gt;(EY75),"CODtrl + CODtro should be &lt; CODsl",EX80))</f>
        <v>Please enter required information</v>
      </c>
      <c r="EZ80" s="716">
        <f>par!FA151</f>
        <v>0</v>
      </c>
      <c r="FA80" s="819"/>
      <c r="FB80" s="203"/>
      <c r="FC80" s="290" t="str">
        <f>IF(FB80="",InpReq,IF((FB79+FB80)&gt;(FC75),"CODtrl + CODtro should be &lt; CODsl",FB80))</f>
        <v>Please enter required information</v>
      </c>
      <c r="FD80" s="716">
        <f>par!FE151</f>
        <v>0</v>
      </c>
      <c r="FE80" s="819"/>
      <c r="FF80" s="203"/>
      <c r="FG80" s="290" t="str">
        <f>IF(FF80="",InpReq,IF((FF79+FF80)&gt;(FG75),"CODtrl + CODtro should be &lt; CODsl",FF80))</f>
        <v>Please enter required information</v>
      </c>
      <c r="FH80" s="716">
        <f>par!FI151</f>
        <v>0</v>
      </c>
      <c r="FI80" s="819"/>
      <c r="FJ80" s="203"/>
      <c r="FK80" s="290" t="str">
        <f>IF(FJ80="",InpReq,IF((FJ79+FJ80)&gt;(FK75),"CODtrl + CODtro should be &lt; CODsl",FJ80))</f>
        <v>Please enter required information</v>
      </c>
      <c r="FL80" s="716">
        <f>par!FM151</f>
        <v>0</v>
      </c>
      <c r="FM80" s="819"/>
      <c r="FN80" s="203"/>
      <c r="FO80" s="290" t="str">
        <f>IF(FN80="",InpReq,IF((FN79+FN80)&gt;(FO75),"CODtrl + CODtro should be &lt; CODsl",FN80))</f>
        <v>Please enter required information</v>
      </c>
      <c r="FP80" s="716">
        <f>par!FQ151</f>
        <v>0</v>
      </c>
      <c r="FQ80" s="819"/>
      <c r="FR80" s="203"/>
      <c r="FS80" s="290" t="str">
        <f>IF(FR80="",InpReq,IF((FR79+FR80)&gt;(FS75),"CODtrl + CODtro should be &lt; CODsl",FR80))</f>
        <v>Please enter required information</v>
      </c>
      <c r="FT80" s="716">
        <f>par!FU151</f>
        <v>0</v>
      </c>
      <c r="FU80" s="819"/>
      <c r="FV80" s="203"/>
      <c r="FW80" s="290" t="str">
        <f>IF(FV80="",InpReq,IF((FV79+FV80)&gt;(FW75),"CODtrl + CODtro should be &lt; CODsl",FV80))</f>
        <v>Please enter required information</v>
      </c>
      <c r="FX80" s="716">
        <f>par!FY151</f>
        <v>0</v>
      </c>
      <c r="FY80" s="819"/>
      <c r="FZ80" s="203"/>
      <c r="GA80" s="290" t="str">
        <f>IF(FZ80="",InpReq,IF((FZ79+FZ80)&gt;(GA75),"CODtrl + CODtro should be &lt; CODsl",FZ80))</f>
        <v>Please enter required information</v>
      </c>
      <c r="GB80" s="716">
        <f>par!GC151</f>
        <v>0</v>
      </c>
      <c r="GC80" s="819"/>
      <c r="GD80" s="203"/>
      <c r="GE80" s="290" t="str">
        <f>IF(GD80="",InpReq,IF((GD79+GD80)&gt;(GE75),"CODtrl + CODtro should be &lt; CODsl",GD80))</f>
        <v>Please enter required information</v>
      </c>
      <c r="GF80" s="716">
        <f>par!GG151</f>
        <v>0</v>
      </c>
      <c r="GG80" s="819"/>
      <c r="GH80" s="203"/>
      <c r="GI80" s="290" t="str">
        <f>IF(GH80="",InpReq,IF((GH79+GH80)&gt;(GI75),"CODtrl + CODtro should be &lt; CODsl",GH80))</f>
        <v>Please enter required information</v>
      </c>
      <c r="GJ80" s="716">
        <f>par!GK151</f>
        <v>0</v>
      </c>
      <c r="GK80" s="819"/>
      <c r="GL80" s="203"/>
      <c r="GM80" s="290" t="str">
        <f>IF(GL80="",InpReq,IF((GL79+GL80)&gt;(GM75),"CODtrl + CODtro should be &lt; CODsl",GL80))</f>
        <v>Please enter required information</v>
      </c>
      <c r="GN80" s="716">
        <f>par!GO151</f>
        <v>0</v>
      </c>
      <c r="GO80" s="819"/>
      <c r="GP80" s="203"/>
      <c r="GQ80" s="290" t="str">
        <f>IF(GP80="",InpReq,IF((GP79+GP80)&gt;(GQ75),"CODtrl + CODtro should be &lt; CODsl",GP80))</f>
        <v>Please enter required information</v>
      </c>
      <c r="GR80" s="716">
        <f>par!GS151</f>
        <v>0</v>
      </c>
      <c r="GS80" s="819"/>
      <c r="GT80" s="203"/>
      <c r="GU80" s="290" t="str">
        <f>IF(GT80="",InpReq,IF((GT79+GT80)&gt;(GU75),"CODtrl + CODtro should be &lt; CODsl",GT80))</f>
        <v>Please enter required information</v>
      </c>
      <c r="GV80" s="716">
        <f>par!GW151</f>
        <v>0</v>
      </c>
      <c r="GW80" s="819"/>
      <c r="GX80" s="203"/>
      <c r="GY80" s="290" t="str">
        <f>IF(GX80="",InpReq,IF((GX79+GX80)&gt;(GY75),"CODtrl + CODtro should be &lt; CODsl",GX80))</f>
        <v>Please enter required information</v>
      </c>
      <c r="GZ80" s="716">
        <f>par!HA151</f>
        <v>0</v>
      </c>
      <c r="HA80" s="819"/>
      <c r="HB80" s="203"/>
      <c r="HC80" s="290" t="str">
        <f>IF(HB80="",InpReq,IF((HB79+HB80)&gt;(HC75),"CODtrl + CODtro should be &lt; CODsl",HB80))</f>
        <v>Please enter required information</v>
      </c>
      <c r="HD80" s="716">
        <f>par!HE151</f>
        <v>0</v>
      </c>
      <c r="HE80" s="819"/>
      <c r="HF80" s="203"/>
      <c r="HG80" s="290" t="str">
        <f>IF(HF80="",InpReq,IF((HF79+HF80)&gt;(HG75),"CODtrl + CODtro should be &lt; CODsl",HF80))</f>
        <v>Please enter required information</v>
      </c>
      <c r="HH80" s="716">
        <f>par!HI151</f>
        <v>0</v>
      </c>
      <c r="HI80" s="819"/>
      <c r="HJ80" s="203"/>
      <c r="HK80" s="290" t="str">
        <f>IF(HJ80="",InpReq,IF((HJ79+HJ80)&gt;(HK75),"CODtrl + CODtro should be &lt; CODsl",HJ80))</f>
        <v>Please enter required information</v>
      </c>
      <c r="HL80" s="716">
        <f>par!HM151</f>
        <v>0</v>
      </c>
      <c r="HM80" s="819"/>
      <c r="HN80" s="203"/>
      <c r="HO80" s="290" t="str">
        <f>IF(HN80="",InpReq,IF((HN79+HN80)&gt;(HO75),"CODtrl + CODtro should be &lt; CODsl",HN80))</f>
        <v>Please enter required information</v>
      </c>
      <c r="HP80" s="716">
        <f>par!HQ151</f>
        <v>0</v>
      </c>
      <c r="HQ80" s="819"/>
      <c r="HR80" s="203"/>
      <c r="HS80" s="290" t="str">
        <f>IF(HR80="",InpReq,IF((HR79+HR80)&gt;(HS75),"CODtrl + CODtro should be &lt; CODsl",HR80))</f>
        <v>Please enter required information</v>
      </c>
      <c r="HT80" s="716">
        <f>par!HU151</f>
        <v>0</v>
      </c>
      <c r="HU80" s="819"/>
      <c r="HV80" s="203"/>
      <c r="HW80" s="290" t="str">
        <f>IF(HV80="",InpReq,IF((HV79+HV80)&gt;(HW75),"CODtrl + CODtro should be &lt; CODsl",HV80))</f>
        <v>Please enter required information</v>
      </c>
      <c r="HX80" s="716">
        <f>par!HY151</f>
        <v>0</v>
      </c>
      <c r="HY80" s="819"/>
      <c r="HZ80" s="203"/>
      <c r="IA80" s="290" t="str">
        <f>IF(HZ80="",InpReq,IF((HZ79+HZ80)&gt;(IA75),"CODtrl + CODtro should be &lt; CODsl",HZ80))</f>
        <v>Please enter required information</v>
      </c>
      <c r="IB80" s="716">
        <f>par!IC151</f>
        <v>0</v>
      </c>
      <c r="IC80" s="819"/>
      <c r="ID80" s="203"/>
      <c r="IE80" s="290" t="str">
        <f>IF(ID80="",InpReq,IF((ID79+ID80)&gt;(IE75),"CODtrl + CODtro should be &lt; CODsl",ID80))</f>
        <v>Please enter required information</v>
      </c>
      <c r="IF80" s="716">
        <f>par!IG151</f>
        <v>0</v>
      </c>
      <c r="IG80" s="819"/>
      <c r="IH80" s="203"/>
      <c r="II80" s="290" t="str">
        <f>IF(IH80="",InpReq,IF((IH79+IH80)&gt;(II75),"CODtrl + CODtro should be &lt; CODsl",IH80))</f>
        <v>Please enter required information</v>
      </c>
      <c r="IJ80" s="716">
        <f>par!IK151</f>
        <v>0</v>
      </c>
      <c r="IK80" s="819"/>
      <c r="IL80" s="203"/>
      <c r="IM80" s="290" t="str">
        <f>IF(IL80="",InpReq,IF((IL79+IL80)&gt;(IM75),"CODtrl + CODtro should be &lt; CODsl",IL80))</f>
        <v>Please enter required information</v>
      </c>
      <c r="IN80" s="716">
        <f>par!IO151</f>
        <v>0</v>
      </c>
      <c r="IO80" s="819"/>
      <c r="IP80" s="203"/>
      <c r="IQ80" s="290" t="str">
        <f>IF(IP80="",InpReq,IF((IP79+IP80)&gt;(IQ75),"CODtrl + CODtro should be &lt; CODsl",IP80))</f>
        <v>Please enter required information</v>
      </c>
      <c r="IR80" s="716">
        <f>par!IS151</f>
        <v>0</v>
      </c>
      <c r="IS80" s="819"/>
      <c r="IT80" s="203"/>
      <c r="IU80" s="290" t="str">
        <f>IF(IT80="",InpReq,IF((IT79+IT80)&gt;(IU75),"CODtrl + CODtro should be &lt; CODsl",IT80))</f>
        <v>Please enter required information</v>
      </c>
      <c r="IV80" s="716" t="e">
        <f>par!#REF!</f>
        <v>#REF!</v>
      </c>
      <c r="IW80" s="819"/>
      <c r="IX80" s="203"/>
      <c r="IY80" s="290" t="str">
        <f>IF(IX80="",InpReq,IF((IX79+IX80)&gt;(IY75),"CODtrl + CODtro should be &lt; CODsl",IX80))</f>
        <v>Please enter required information</v>
      </c>
    </row>
    <row r="81" spans="6:259" ht="30.25" hidden="1" customHeight="1" x14ac:dyDescent="0.35">
      <c r="G81" s="438"/>
      <c r="H81" s="716">
        <f>par!I152</f>
        <v>0</v>
      </c>
      <c r="I81" s="819"/>
      <c r="J81" s="332"/>
      <c r="K81" s="294" t="str">
        <f>IF(J81="",par!$D$19,IF(ISNUMBER(J81),J81,VLOOKUP(J81,par!$D$88:$E$92,2,FALSE)))</f>
        <v>Select from drop-down list or enter another numerical value</v>
      </c>
      <c r="L81" s="716">
        <f>par!M152</f>
        <v>0</v>
      </c>
      <c r="M81" s="819"/>
      <c r="N81" s="332"/>
      <c r="O81" s="294" t="str">
        <f>IF(N81="",par!$D$19,IF(ISNUMBER(N81),N81,VLOOKUP(N81,par!$D$88:$E$92,2,FALSE)))</f>
        <v>Select from drop-down list or enter another numerical value</v>
      </c>
      <c r="P81" s="716">
        <f>par!Q152</f>
        <v>0</v>
      </c>
      <c r="Q81" s="819"/>
      <c r="R81" s="332"/>
      <c r="S81" s="294" t="str">
        <f>IF(R81="",par!$D$19,IF(ISNUMBER(R81),R81,VLOOKUP(R81,par!$D$88:$E$92,2,FALSE)))</f>
        <v>Select from drop-down list or enter another numerical value</v>
      </c>
      <c r="T81" s="716">
        <f>par!U152</f>
        <v>0</v>
      </c>
      <c r="U81" s="819"/>
      <c r="V81" s="332"/>
      <c r="W81" s="294" t="str">
        <f>IF(V81="",par!$D$19,IF(ISNUMBER(V81),V81,VLOOKUP(V81,par!$D$88:$E$92,2,FALSE)))</f>
        <v>Select from drop-down list or enter another numerical value</v>
      </c>
      <c r="X81" s="716">
        <f>par!Y152</f>
        <v>0</v>
      </c>
      <c r="Y81" s="819"/>
      <c r="Z81" s="332"/>
      <c r="AA81" s="294" t="str">
        <f>IF(Z81="",par!$D$19,IF(ISNUMBER(Z81),Z81,VLOOKUP(Z81,par!$D$88:$E$92,2,FALSE)))</f>
        <v>Select from drop-down list or enter another numerical value</v>
      </c>
      <c r="AB81" s="716">
        <f>par!AC152</f>
        <v>0</v>
      </c>
      <c r="AC81" s="819"/>
      <c r="AD81" s="332"/>
      <c r="AE81" s="294" t="str">
        <f>IF(AD81="",par!$D$19,IF(ISNUMBER(AD81),AD81,VLOOKUP(AD81,par!$D$88:$E$92,2,FALSE)))</f>
        <v>Select from drop-down list or enter another numerical value</v>
      </c>
      <c r="AF81" s="716">
        <f>par!AG152</f>
        <v>0</v>
      </c>
      <c r="AG81" s="819"/>
      <c r="AH81" s="332"/>
      <c r="AI81" s="294" t="str">
        <f>IF(AH81="",par!$D$19,IF(ISNUMBER(AH81),AH81,VLOOKUP(AH81,par!$D$88:$E$92,2,FALSE)))</f>
        <v>Select from drop-down list or enter another numerical value</v>
      </c>
      <c r="AJ81" s="716">
        <f>par!AK152</f>
        <v>0</v>
      </c>
      <c r="AK81" s="819"/>
      <c r="AL81" s="332"/>
      <c r="AM81" s="294" t="str">
        <f>IF(AL81="",par!$D$19,IF(ISNUMBER(AL81),AL81,VLOOKUP(AL81,par!$D$88:$E$92,2,FALSE)))</f>
        <v>Select from drop-down list or enter another numerical value</v>
      </c>
      <c r="AN81" s="716">
        <f>par!AO152</f>
        <v>0</v>
      </c>
      <c r="AO81" s="819"/>
      <c r="AP81" s="332"/>
      <c r="AQ81" s="294" t="str">
        <f>IF(AP81="",par!$D$19,IF(ISNUMBER(AP81),AP81,VLOOKUP(AP81,par!$D$88:$E$92,2,FALSE)))</f>
        <v>Select from drop-down list or enter another numerical value</v>
      </c>
      <c r="AR81" s="716">
        <f>par!AS152</f>
        <v>0</v>
      </c>
      <c r="AS81" s="819"/>
      <c r="AT81" s="332"/>
      <c r="AU81" s="294" t="str">
        <f>IF(AT81="",par!$D$19,IF(ISNUMBER(AT81),AT81,VLOOKUP(AT81,par!$D$88:$E$92,2,FALSE)))</f>
        <v>Select from drop-down list or enter another numerical value</v>
      </c>
      <c r="AV81" s="716">
        <f>par!AW152</f>
        <v>0</v>
      </c>
      <c r="AW81" s="819"/>
      <c r="AX81" s="332"/>
      <c r="AY81" s="294" t="str">
        <f>IF(AX81="",par!$D$19,IF(ISNUMBER(AX81),AX81,VLOOKUP(AX81,par!$D$88:$E$92,2,FALSE)))</f>
        <v>Select from drop-down list or enter another numerical value</v>
      </c>
      <c r="AZ81" s="716">
        <f>par!BA152</f>
        <v>0</v>
      </c>
      <c r="BA81" s="819"/>
      <c r="BB81" s="332"/>
      <c r="BC81" s="294" t="str">
        <f>IF(BB81="",par!$D$19,IF(ISNUMBER(BB81),BB81,VLOOKUP(BB81,par!$D$88:$E$92,2,FALSE)))</f>
        <v>Select from drop-down list or enter another numerical value</v>
      </c>
      <c r="BD81" s="716">
        <f>par!BE152</f>
        <v>0</v>
      </c>
      <c r="BE81" s="819"/>
      <c r="BF81" s="332"/>
      <c r="BG81" s="294" t="str">
        <f>IF(BF81="",par!$D$19,IF(ISNUMBER(BF81),BF81,VLOOKUP(BF81,par!$D$88:$E$92,2,FALSE)))</f>
        <v>Select from drop-down list or enter another numerical value</v>
      </c>
      <c r="BH81" s="716">
        <f>par!BI152</f>
        <v>0</v>
      </c>
      <c r="BI81" s="819"/>
      <c r="BJ81" s="332"/>
      <c r="BK81" s="294" t="str">
        <f>IF(BJ81="",par!$D$19,IF(ISNUMBER(BJ81),BJ81,VLOOKUP(BJ81,par!$D$88:$E$92,2,FALSE)))</f>
        <v>Select from drop-down list or enter another numerical value</v>
      </c>
      <c r="BL81" s="716">
        <f>par!BM152</f>
        <v>0</v>
      </c>
      <c r="BM81" s="819"/>
      <c r="BN81" s="332"/>
      <c r="BO81" s="294" t="str">
        <f>IF(BN81="",par!$D$19,IF(ISNUMBER(BN81),BN81,VLOOKUP(BN81,par!$D$88:$E$92,2,FALSE)))</f>
        <v>Select from drop-down list or enter another numerical value</v>
      </c>
      <c r="BP81" s="716">
        <f>par!BQ152</f>
        <v>0</v>
      </c>
      <c r="BQ81" s="819"/>
      <c r="BR81" s="332"/>
      <c r="BS81" s="294" t="str">
        <f>IF(BR81="",par!$D$19,IF(ISNUMBER(BR81),BR81,VLOOKUP(BR81,par!$D$88:$E$92,2,FALSE)))</f>
        <v>Select from drop-down list or enter another numerical value</v>
      </c>
      <c r="BT81" s="716">
        <f>par!BU152</f>
        <v>0</v>
      </c>
      <c r="BU81" s="819"/>
      <c r="BV81" s="332"/>
      <c r="BW81" s="294" t="str">
        <f>IF(BV81="",par!$D$19,IF(ISNUMBER(BV81),BV81,VLOOKUP(BV81,par!$D$88:$E$92,2,FALSE)))</f>
        <v>Select from drop-down list or enter another numerical value</v>
      </c>
      <c r="BX81" s="716">
        <f>par!BY152</f>
        <v>0</v>
      </c>
      <c r="BY81" s="819"/>
      <c r="BZ81" s="332"/>
      <c r="CA81" s="294" t="str">
        <f>IF(BZ81="",par!$D$19,IF(ISNUMBER(BZ81),BZ81,VLOOKUP(BZ81,par!$D$88:$E$92,2,FALSE)))</f>
        <v>Select from drop-down list or enter another numerical value</v>
      </c>
      <c r="CB81" s="716">
        <f>par!CC152</f>
        <v>0</v>
      </c>
      <c r="CC81" s="819"/>
      <c r="CD81" s="332"/>
      <c r="CE81" s="294" t="str">
        <f>IF(CD81="",par!$D$19,IF(ISNUMBER(CD81),CD81,VLOOKUP(CD81,par!$D$88:$E$92,2,FALSE)))</f>
        <v>Select from drop-down list or enter another numerical value</v>
      </c>
      <c r="CF81" s="716">
        <f>par!CG152</f>
        <v>0</v>
      </c>
      <c r="CG81" s="819"/>
      <c r="CH81" s="332"/>
      <c r="CI81" s="294" t="str">
        <f>IF(CH81="",par!$D$19,IF(ISNUMBER(CH81),CH81,VLOOKUP(CH81,par!$D$88:$E$92,2,FALSE)))</f>
        <v>Select from drop-down list or enter another numerical value</v>
      </c>
      <c r="CJ81" s="716">
        <f>par!CK152</f>
        <v>0</v>
      </c>
      <c r="CK81" s="819"/>
      <c r="CL81" s="332"/>
      <c r="CM81" s="294" t="str">
        <f>IF(CL81="",par!$D$19,IF(ISNUMBER(CL81),CL81,VLOOKUP(CL81,par!$D$88:$E$92,2,FALSE)))</f>
        <v>Select from drop-down list or enter another numerical value</v>
      </c>
      <c r="CN81" s="716">
        <f>par!CO152</f>
        <v>0</v>
      </c>
      <c r="CO81" s="819"/>
      <c r="CP81" s="332"/>
      <c r="CQ81" s="294" t="str">
        <f>IF(CP81="",par!$D$19,IF(ISNUMBER(CP81),CP81,VLOOKUP(CP81,par!$D$88:$E$92,2,FALSE)))</f>
        <v>Select from drop-down list or enter another numerical value</v>
      </c>
      <c r="CR81" s="716">
        <f>par!CS152</f>
        <v>0</v>
      </c>
      <c r="CS81" s="819"/>
      <c r="CT81" s="332"/>
      <c r="CU81" s="294" t="str">
        <f>IF(CT81="",par!$D$19,IF(ISNUMBER(CT81),CT81,VLOOKUP(CT81,par!$D$88:$E$92,2,FALSE)))</f>
        <v>Select from drop-down list or enter another numerical value</v>
      </c>
      <c r="CV81" s="716">
        <f>par!CW152</f>
        <v>0</v>
      </c>
      <c r="CW81" s="819"/>
      <c r="CX81" s="332"/>
      <c r="CY81" s="294" t="str">
        <f>IF(CX81="",par!$D$19,IF(ISNUMBER(CX81),CX81,VLOOKUP(CX81,par!$D$88:$E$92,2,FALSE)))</f>
        <v>Select from drop-down list or enter another numerical value</v>
      </c>
      <c r="CZ81" s="716">
        <f>par!DA152</f>
        <v>0</v>
      </c>
      <c r="DA81" s="819"/>
      <c r="DB81" s="332"/>
      <c r="DC81" s="294" t="str">
        <f>IF(DB81="",par!$D$19,IF(ISNUMBER(DB81),DB81,VLOOKUP(DB81,par!$D$88:$E$92,2,FALSE)))</f>
        <v>Select from drop-down list or enter another numerical value</v>
      </c>
      <c r="DD81" s="716">
        <f>par!DE152</f>
        <v>0</v>
      </c>
      <c r="DE81" s="819"/>
      <c r="DF81" s="332"/>
      <c r="DG81" s="294" t="str">
        <f>IF(DF81="",par!$D$19,IF(ISNUMBER(DF81),DF81,VLOOKUP(DF81,par!$D$88:$E$92,2,FALSE)))</f>
        <v>Select from drop-down list or enter another numerical value</v>
      </c>
      <c r="DH81" s="716">
        <f>par!DI152</f>
        <v>0</v>
      </c>
      <c r="DI81" s="819"/>
      <c r="DJ81" s="332"/>
      <c r="DK81" s="294" t="str">
        <f>IF(DJ81="",par!$D$19,IF(ISNUMBER(DJ81),DJ81,VLOOKUP(DJ81,par!$D$88:$E$92,2,FALSE)))</f>
        <v>Select from drop-down list or enter another numerical value</v>
      </c>
      <c r="DL81" s="716">
        <f>par!DM152</f>
        <v>0</v>
      </c>
      <c r="DM81" s="819"/>
      <c r="DN81" s="332"/>
      <c r="DO81" s="294" t="str">
        <f>IF(DN81="",par!$D$19,IF(ISNUMBER(DN81),DN81,VLOOKUP(DN81,par!$D$88:$E$92,2,FALSE)))</f>
        <v>Select from drop-down list or enter another numerical value</v>
      </c>
      <c r="DP81" s="716">
        <f>par!DQ152</f>
        <v>0</v>
      </c>
      <c r="DQ81" s="819"/>
      <c r="DR81" s="332"/>
      <c r="DS81" s="294" t="str">
        <f>IF(DR81="",par!$D$19,IF(ISNUMBER(DR81),DR81,VLOOKUP(DR81,par!$D$88:$E$92,2,FALSE)))</f>
        <v>Select from drop-down list or enter another numerical value</v>
      </c>
      <c r="DT81" s="716">
        <f>par!DU152</f>
        <v>0</v>
      </c>
      <c r="DU81" s="819"/>
      <c r="DV81" s="332"/>
      <c r="DW81" s="294" t="str">
        <f>IF(DV81="",par!$D$19,IF(ISNUMBER(DV81),DV81,VLOOKUP(DV81,par!$D$88:$E$92,2,FALSE)))</f>
        <v>Select from drop-down list or enter another numerical value</v>
      </c>
      <c r="DX81" s="716">
        <f>par!DY152</f>
        <v>0</v>
      </c>
      <c r="DY81" s="819"/>
      <c r="DZ81" s="332"/>
      <c r="EA81" s="294" t="str">
        <f>IF(DZ81="",par!$D$19,IF(ISNUMBER(DZ81),DZ81,VLOOKUP(DZ81,par!$D$88:$E$92,2,FALSE)))</f>
        <v>Select from drop-down list or enter another numerical value</v>
      </c>
      <c r="EB81" s="716">
        <f>par!EC152</f>
        <v>0</v>
      </c>
      <c r="EC81" s="819"/>
      <c r="ED81" s="332"/>
      <c r="EE81" s="294" t="str">
        <f>IF(ED81="",par!$D$19,IF(ISNUMBER(ED81),ED81,VLOOKUP(ED81,par!$D$88:$E$92,2,FALSE)))</f>
        <v>Select from drop-down list or enter another numerical value</v>
      </c>
      <c r="EF81" s="716">
        <f>par!EG152</f>
        <v>0</v>
      </c>
      <c r="EG81" s="819"/>
      <c r="EH81" s="332"/>
      <c r="EI81" s="294" t="str">
        <f>IF(EH81="",par!$D$19,IF(ISNUMBER(EH81),EH81,VLOOKUP(EH81,par!$D$88:$E$92,2,FALSE)))</f>
        <v>Select from drop-down list or enter another numerical value</v>
      </c>
      <c r="EJ81" s="716">
        <f>par!EK152</f>
        <v>0</v>
      </c>
      <c r="EK81" s="819"/>
      <c r="EL81" s="332"/>
      <c r="EM81" s="294" t="str">
        <f>IF(EL81="",par!$D$19,IF(ISNUMBER(EL81),EL81,VLOOKUP(EL81,par!$D$88:$E$92,2,FALSE)))</f>
        <v>Select from drop-down list or enter another numerical value</v>
      </c>
      <c r="EN81" s="716">
        <f>par!EO152</f>
        <v>0</v>
      </c>
      <c r="EO81" s="819"/>
      <c r="EP81" s="332"/>
      <c r="EQ81" s="294" t="str">
        <f>IF(EP81="",par!$D$19,IF(ISNUMBER(EP81),EP81,VLOOKUP(EP81,par!$D$88:$E$92,2,FALSE)))</f>
        <v>Select from drop-down list or enter another numerical value</v>
      </c>
      <c r="ER81" s="716">
        <f>par!ES152</f>
        <v>0</v>
      </c>
      <c r="ES81" s="819"/>
      <c r="ET81" s="332"/>
      <c r="EU81" s="294" t="str">
        <f>IF(ET81="",par!$D$19,IF(ISNUMBER(ET81),ET81,VLOOKUP(ET81,par!$D$88:$E$92,2,FALSE)))</f>
        <v>Select from drop-down list or enter another numerical value</v>
      </c>
      <c r="EV81" s="716">
        <f>par!EW152</f>
        <v>0</v>
      </c>
      <c r="EW81" s="819"/>
      <c r="EX81" s="332"/>
      <c r="EY81" s="294" t="str">
        <f>IF(EX81="",par!$D$19,IF(ISNUMBER(EX81),EX81,VLOOKUP(EX81,par!$D$88:$E$92,2,FALSE)))</f>
        <v>Select from drop-down list or enter another numerical value</v>
      </c>
      <c r="EZ81" s="716">
        <f>par!FA152</f>
        <v>0</v>
      </c>
      <c r="FA81" s="819"/>
      <c r="FB81" s="332"/>
      <c r="FC81" s="294" t="str">
        <f>IF(FB81="",par!$D$19,IF(ISNUMBER(FB81),FB81,VLOOKUP(FB81,par!$D$88:$E$92,2,FALSE)))</f>
        <v>Select from drop-down list or enter another numerical value</v>
      </c>
      <c r="FD81" s="716">
        <f>par!FE152</f>
        <v>0</v>
      </c>
      <c r="FE81" s="819"/>
      <c r="FF81" s="332"/>
      <c r="FG81" s="294" t="str">
        <f>IF(FF81="",par!$D$19,IF(ISNUMBER(FF81),FF81,VLOOKUP(FF81,par!$D$88:$E$92,2,FALSE)))</f>
        <v>Select from drop-down list or enter another numerical value</v>
      </c>
      <c r="FH81" s="716">
        <f>par!FI152</f>
        <v>0</v>
      </c>
      <c r="FI81" s="819"/>
      <c r="FJ81" s="332"/>
      <c r="FK81" s="294" t="str">
        <f>IF(FJ81="",par!$D$19,IF(ISNUMBER(FJ81),FJ81,VLOOKUP(FJ81,par!$D$88:$E$92,2,FALSE)))</f>
        <v>Select from drop-down list or enter another numerical value</v>
      </c>
      <c r="FL81" s="716">
        <f>par!FM152</f>
        <v>0</v>
      </c>
      <c r="FM81" s="819"/>
      <c r="FN81" s="332"/>
      <c r="FO81" s="294" t="str">
        <f>IF(FN81="",par!$D$19,IF(ISNUMBER(FN81),FN81,VLOOKUP(FN81,par!$D$88:$E$92,2,FALSE)))</f>
        <v>Select from drop-down list or enter another numerical value</v>
      </c>
      <c r="FP81" s="716">
        <f>par!FQ152</f>
        <v>0</v>
      </c>
      <c r="FQ81" s="819"/>
      <c r="FR81" s="332"/>
      <c r="FS81" s="294" t="str">
        <f>IF(FR81="",par!$D$19,IF(ISNUMBER(FR81),FR81,VLOOKUP(FR81,par!$D$88:$E$92,2,FALSE)))</f>
        <v>Select from drop-down list or enter another numerical value</v>
      </c>
      <c r="FT81" s="716">
        <f>par!FU152</f>
        <v>0</v>
      </c>
      <c r="FU81" s="819"/>
      <c r="FV81" s="332"/>
      <c r="FW81" s="294" t="str">
        <f>IF(FV81="",par!$D$19,IF(ISNUMBER(FV81),FV81,VLOOKUP(FV81,par!$D$88:$E$92,2,FALSE)))</f>
        <v>Select from drop-down list or enter another numerical value</v>
      </c>
      <c r="FX81" s="716">
        <f>par!FY152</f>
        <v>0</v>
      </c>
      <c r="FY81" s="819"/>
      <c r="FZ81" s="332"/>
      <c r="GA81" s="294" t="str">
        <f>IF(FZ81="",par!$D$19,IF(ISNUMBER(FZ81),FZ81,VLOOKUP(FZ81,par!$D$88:$E$92,2,FALSE)))</f>
        <v>Select from drop-down list or enter another numerical value</v>
      </c>
      <c r="GB81" s="716">
        <f>par!GC152</f>
        <v>0</v>
      </c>
      <c r="GC81" s="819"/>
      <c r="GD81" s="332"/>
      <c r="GE81" s="294" t="str">
        <f>IF(GD81="",par!$D$19,IF(ISNUMBER(GD81),GD81,VLOOKUP(GD81,par!$D$88:$E$92,2,FALSE)))</f>
        <v>Select from drop-down list or enter another numerical value</v>
      </c>
      <c r="GF81" s="716">
        <f>par!GG152</f>
        <v>0</v>
      </c>
      <c r="GG81" s="819"/>
      <c r="GH81" s="332"/>
      <c r="GI81" s="294" t="str">
        <f>IF(GH81="",par!$D$19,IF(ISNUMBER(GH81),GH81,VLOOKUP(GH81,par!$D$88:$E$92,2,FALSE)))</f>
        <v>Select from drop-down list or enter another numerical value</v>
      </c>
      <c r="GJ81" s="716">
        <f>par!GK152</f>
        <v>0</v>
      </c>
      <c r="GK81" s="819"/>
      <c r="GL81" s="332"/>
      <c r="GM81" s="294" t="str">
        <f>IF(GL81="",par!$D$19,IF(ISNUMBER(GL81),GL81,VLOOKUP(GL81,par!$D$88:$E$92,2,FALSE)))</f>
        <v>Select from drop-down list or enter another numerical value</v>
      </c>
      <c r="GN81" s="716">
        <f>par!GO152</f>
        <v>0</v>
      </c>
      <c r="GO81" s="819"/>
      <c r="GP81" s="332"/>
      <c r="GQ81" s="294" t="str">
        <f>IF(GP81="",par!$D$19,IF(ISNUMBER(GP81),GP81,VLOOKUP(GP81,par!$D$88:$E$92,2,FALSE)))</f>
        <v>Select from drop-down list or enter another numerical value</v>
      </c>
      <c r="GR81" s="716">
        <f>par!GS152</f>
        <v>0</v>
      </c>
      <c r="GS81" s="819"/>
      <c r="GT81" s="332"/>
      <c r="GU81" s="294" t="str">
        <f>IF(GT81="",par!$D$19,IF(ISNUMBER(GT81),GT81,VLOOKUP(GT81,par!$D$88:$E$92,2,FALSE)))</f>
        <v>Select from drop-down list or enter another numerical value</v>
      </c>
      <c r="GV81" s="716">
        <f>par!GW152</f>
        <v>0</v>
      </c>
      <c r="GW81" s="819"/>
      <c r="GX81" s="332"/>
      <c r="GY81" s="294" t="str">
        <f>IF(GX81="",par!$D$19,IF(ISNUMBER(GX81),GX81,VLOOKUP(GX81,par!$D$88:$E$92,2,FALSE)))</f>
        <v>Select from drop-down list or enter another numerical value</v>
      </c>
      <c r="GZ81" s="716">
        <f>par!HA152</f>
        <v>0</v>
      </c>
      <c r="HA81" s="819"/>
      <c r="HB81" s="332"/>
      <c r="HC81" s="294" t="str">
        <f>IF(HB81="",par!$D$19,IF(ISNUMBER(HB81),HB81,VLOOKUP(HB81,par!$D$88:$E$92,2,FALSE)))</f>
        <v>Select from drop-down list or enter another numerical value</v>
      </c>
      <c r="HD81" s="716">
        <f>par!HE152</f>
        <v>0</v>
      </c>
      <c r="HE81" s="819"/>
      <c r="HF81" s="332"/>
      <c r="HG81" s="294" t="str">
        <f>IF(HF81="",par!$D$19,IF(ISNUMBER(HF81),HF81,VLOOKUP(HF81,par!$D$88:$E$92,2,FALSE)))</f>
        <v>Select from drop-down list or enter another numerical value</v>
      </c>
      <c r="HH81" s="716">
        <f>par!HI152</f>
        <v>0</v>
      </c>
      <c r="HI81" s="819"/>
      <c r="HJ81" s="332"/>
      <c r="HK81" s="294" t="str">
        <f>IF(HJ81="",par!$D$19,IF(ISNUMBER(HJ81),HJ81,VLOOKUP(HJ81,par!$D$88:$E$92,2,FALSE)))</f>
        <v>Select from drop-down list or enter another numerical value</v>
      </c>
      <c r="HL81" s="716">
        <f>par!HM152</f>
        <v>0</v>
      </c>
      <c r="HM81" s="819"/>
      <c r="HN81" s="332"/>
      <c r="HO81" s="294" t="str">
        <f>IF(HN81="",par!$D$19,IF(ISNUMBER(HN81),HN81,VLOOKUP(HN81,par!$D$88:$E$92,2,FALSE)))</f>
        <v>Select from drop-down list or enter another numerical value</v>
      </c>
      <c r="HP81" s="716">
        <f>par!HQ152</f>
        <v>0</v>
      </c>
      <c r="HQ81" s="819"/>
      <c r="HR81" s="332"/>
      <c r="HS81" s="294" t="str">
        <f>IF(HR81="",par!$D$19,IF(ISNUMBER(HR81),HR81,VLOOKUP(HR81,par!$D$88:$E$92,2,FALSE)))</f>
        <v>Select from drop-down list or enter another numerical value</v>
      </c>
      <c r="HT81" s="716">
        <f>par!HU152</f>
        <v>0</v>
      </c>
      <c r="HU81" s="819"/>
      <c r="HV81" s="332"/>
      <c r="HW81" s="294" t="str">
        <f>IF(HV81="",par!$D$19,IF(ISNUMBER(HV81),HV81,VLOOKUP(HV81,par!$D$88:$E$92,2,FALSE)))</f>
        <v>Select from drop-down list or enter another numerical value</v>
      </c>
      <c r="HX81" s="716">
        <f>par!HY152</f>
        <v>0</v>
      </c>
      <c r="HY81" s="819"/>
      <c r="HZ81" s="332"/>
      <c r="IA81" s="294" t="str">
        <f>IF(HZ81="",par!$D$19,IF(ISNUMBER(HZ81),HZ81,VLOOKUP(HZ81,par!$D$88:$E$92,2,FALSE)))</f>
        <v>Select from drop-down list or enter another numerical value</v>
      </c>
      <c r="IB81" s="716">
        <f>par!IC152</f>
        <v>0</v>
      </c>
      <c r="IC81" s="819"/>
      <c r="ID81" s="332"/>
      <c r="IE81" s="294" t="str">
        <f>IF(ID81="",par!$D$19,IF(ISNUMBER(ID81),ID81,VLOOKUP(ID81,par!$D$88:$E$92,2,FALSE)))</f>
        <v>Select from drop-down list or enter another numerical value</v>
      </c>
      <c r="IF81" s="716">
        <f>par!IG152</f>
        <v>0</v>
      </c>
      <c r="IG81" s="819"/>
      <c r="IH81" s="332"/>
      <c r="II81" s="294" t="str">
        <f>IF(IH81="",par!$D$19,IF(ISNUMBER(IH81),IH81,VLOOKUP(IH81,par!$D$88:$E$92,2,FALSE)))</f>
        <v>Select from drop-down list or enter another numerical value</v>
      </c>
      <c r="IJ81" s="716">
        <f>par!IK152</f>
        <v>0</v>
      </c>
      <c r="IK81" s="819"/>
      <c r="IL81" s="332"/>
      <c r="IM81" s="294" t="str">
        <f>IF(IL81="",par!$D$19,IF(ISNUMBER(IL81),IL81,VLOOKUP(IL81,par!$D$88:$E$92,2,FALSE)))</f>
        <v>Select from drop-down list or enter another numerical value</v>
      </c>
      <c r="IN81" s="716">
        <f>par!IO152</f>
        <v>0</v>
      </c>
      <c r="IO81" s="819"/>
      <c r="IP81" s="332"/>
      <c r="IQ81" s="294" t="str">
        <f>IF(IP81="",par!$D$19,IF(ISNUMBER(IP81),IP81,VLOOKUP(IP81,par!$D$88:$E$92,2,FALSE)))</f>
        <v>Select from drop-down list or enter another numerical value</v>
      </c>
      <c r="IR81" s="716">
        <f>par!IS152</f>
        <v>0</v>
      </c>
      <c r="IS81" s="819"/>
      <c r="IT81" s="332"/>
      <c r="IU81" s="294" t="str">
        <f>IF(IT81="",par!$D$19,IF(ISNUMBER(IT81),IT81,VLOOKUP(IT81,par!$D$88:$E$92,2,FALSE)))</f>
        <v>Select from drop-down list or enter another numerical value</v>
      </c>
      <c r="IV81" s="716" t="e">
        <f>par!#REF!</f>
        <v>#REF!</v>
      </c>
      <c r="IW81" s="819"/>
      <c r="IX81" s="332"/>
      <c r="IY81" s="294" t="str">
        <f>IF(IX81="",par!$D$19,IF(ISNUMBER(IX81),IX81,VLOOKUP(IX81,par!$D$88:$E$92,2,FALSE)))</f>
        <v>Select from drop-down list or enter another numerical value</v>
      </c>
    </row>
    <row r="82" spans="6:259" ht="30.25" hidden="1" customHeight="1" x14ac:dyDescent="0.35">
      <c r="G82" s="485"/>
      <c r="H82" s="716">
        <f>par!I153</f>
        <v>0</v>
      </c>
      <c r="I82" s="819"/>
      <c r="J82" s="203"/>
      <c r="K82" s="294" t="str">
        <f>IF(J82="",par!$D$19,IF(ISNUMBER(J82),J82,VLOOKUP(J82,par!$D$88:$E$92,2,FALSE)))</f>
        <v>Select from drop-down list or enter another numerical value</v>
      </c>
      <c r="L82" s="716">
        <f>par!M153</f>
        <v>0</v>
      </c>
      <c r="M82" s="819"/>
      <c r="N82" s="203"/>
      <c r="O82" s="294" t="str">
        <f>IF(N82="",par!$D$19,IF(ISNUMBER(N82),N82,VLOOKUP(N82,par!$D$88:$E$92,2,FALSE)))</f>
        <v>Select from drop-down list or enter another numerical value</v>
      </c>
      <c r="P82" s="716">
        <f>par!Q153</f>
        <v>0</v>
      </c>
      <c r="Q82" s="819"/>
      <c r="R82" s="203"/>
      <c r="S82" s="294" t="str">
        <f>IF(R82="",par!$D$19,IF(ISNUMBER(R82),R82,VLOOKUP(R82,par!$D$88:$E$92,2,FALSE)))</f>
        <v>Select from drop-down list or enter another numerical value</v>
      </c>
      <c r="T82" s="716">
        <f>par!U153</f>
        <v>0</v>
      </c>
      <c r="U82" s="819"/>
      <c r="V82" s="203"/>
      <c r="W82" s="294" t="str">
        <f>IF(V82="",par!$D$19,IF(ISNUMBER(V82),V82,VLOOKUP(V82,par!$D$88:$E$92,2,FALSE)))</f>
        <v>Select from drop-down list or enter another numerical value</v>
      </c>
      <c r="X82" s="716">
        <f>par!Y153</f>
        <v>0</v>
      </c>
      <c r="Y82" s="819"/>
      <c r="Z82" s="203"/>
      <c r="AA82" s="294" t="str">
        <f>IF(Z82="",par!$D$19,IF(ISNUMBER(Z82),Z82,VLOOKUP(Z82,par!$D$88:$E$92,2,FALSE)))</f>
        <v>Select from drop-down list or enter another numerical value</v>
      </c>
      <c r="AB82" s="716">
        <f>par!AC153</f>
        <v>0</v>
      </c>
      <c r="AC82" s="819"/>
      <c r="AD82" s="203"/>
      <c r="AE82" s="294" t="str">
        <f>IF(AD82="",par!$D$19,IF(ISNUMBER(AD82),AD82,VLOOKUP(AD82,par!$D$88:$E$92,2,FALSE)))</f>
        <v>Select from drop-down list or enter another numerical value</v>
      </c>
      <c r="AF82" s="716">
        <f>par!AG153</f>
        <v>0</v>
      </c>
      <c r="AG82" s="819"/>
      <c r="AH82" s="203"/>
      <c r="AI82" s="294" t="str">
        <f>IF(AH82="",par!$D$19,IF(ISNUMBER(AH82),AH82,VLOOKUP(AH82,par!$D$88:$E$92,2,FALSE)))</f>
        <v>Select from drop-down list or enter another numerical value</v>
      </c>
      <c r="AJ82" s="716">
        <f>par!AK153</f>
        <v>0</v>
      </c>
      <c r="AK82" s="819"/>
      <c r="AL82" s="203"/>
      <c r="AM82" s="294" t="str">
        <f>IF(AL82="",par!$D$19,IF(ISNUMBER(AL82),AL82,VLOOKUP(AL82,par!$D$88:$E$92,2,FALSE)))</f>
        <v>Select from drop-down list or enter another numerical value</v>
      </c>
      <c r="AN82" s="716">
        <f>par!AO153</f>
        <v>0</v>
      </c>
      <c r="AO82" s="819"/>
      <c r="AP82" s="203"/>
      <c r="AQ82" s="294" t="str">
        <f>IF(AP82="",par!$D$19,IF(ISNUMBER(AP82),AP82,VLOOKUP(AP82,par!$D$88:$E$92,2,FALSE)))</f>
        <v>Select from drop-down list or enter another numerical value</v>
      </c>
      <c r="AR82" s="716">
        <f>par!AS153</f>
        <v>0</v>
      </c>
      <c r="AS82" s="819"/>
      <c r="AT82" s="203"/>
      <c r="AU82" s="294" t="str">
        <f>IF(AT82="",par!$D$19,IF(ISNUMBER(AT82),AT82,VLOOKUP(AT82,par!$D$88:$E$92,2,FALSE)))</f>
        <v>Select from drop-down list or enter another numerical value</v>
      </c>
      <c r="AV82" s="716">
        <f>par!AW153</f>
        <v>0</v>
      </c>
      <c r="AW82" s="819"/>
      <c r="AX82" s="203"/>
      <c r="AY82" s="294" t="str">
        <f>IF(AX82="",par!$D$19,IF(ISNUMBER(AX82),AX82,VLOOKUP(AX82,par!$D$88:$E$92,2,FALSE)))</f>
        <v>Select from drop-down list or enter another numerical value</v>
      </c>
      <c r="AZ82" s="716">
        <f>par!BA153</f>
        <v>0</v>
      </c>
      <c r="BA82" s="819"/>
      <c r="BB82" s="203"/>
      <c r="BC82" s="294" t="str">
        <f>IF(BB82="",par!$D$19,IF(ISNUMBER(BB82),BB82,VLOOKUP(BB82,par!$D$88:$E$92,2,FALSE)))</f>
        <v>Select from drop-down list or enter another numerical value</v>
      </c>
      <c r="BD82" s="716">
        <f>par!BE153</f>
        <v>0</v>
      </c>
      <c r="BE82" s="819"/>
      <c r="BF82" s="203"/>
      <c r="BG82" s="294" t="str">
        <f>IF(BF82="",par!$D$19,IF(ISNUMBER(BF82),BF82,VLOOKUP(BF82,par!$D$88:$E$92,2,FALSE)))</f>
        <v>Select from drop-down list or enter another numerical value</v>
      </c>
      <c r="BH82" s="716">
        <f>par!BI153</f>
        <v>0</v>
      </c>
      <c r="BI82" s="819"/>
      <c r="BJ82" s="203"/>
      <c r="BK82" s="294" t="str">
        <f>IF(BJ82="",par!$D$19,IF(ISNUMBER(BJ82),BJ82,VLOOKUP(BJ82,par!$D$88:$E$92,2,FALSE)))</f>
        <v>Select from drop-down list or enter another numerical value</v>
      </c>
      <c r="BL82" s="716">
        <f>par!BM153</f>
        <v>0</v>
      </c>
      <c r="BM82" s="819"/>
      <c r="BN82" s="203"/>
      <c r="BO82" s="294" t="str">
        <f>IF(BN82="",par!$D$19,IF(ISNUMBER(BN82),BN82,VLOOKUP(BN82,par!$D$88:$E$92,2,FALSE)))</f>
        <v>Select from drop-down list or enter another numerical value</v>
      </c>
      <c r="BP82" s="716">
        <f>par!BQ153</f>
        <v>0</v>
      </c>
      <c r="BQ82" s="819"/>
      <c r="BR82" s="203"/>
      <c r="BS82" s="294" t="str">
        <f>IF(BR82="",par!$D$19,IF(ISNUMBER(BR82),BR82,VLOOKUP(BR82,par!$D$88:$E$92,2,FALSE)))</f>
        <v>Select from drop-down list or enter another numerical value</v>
      </c>
      <c r="BT82" s="716">
        <f>par!BU153</f>
        <v>0</v>
      </c>
      <c r="BU82" s="819"/>
      <c r="BV82" s="203"/>
      <c r="BW82" s="294" t="str">
        <f>IF(BV82="",par!$D$19,IF(ISNUMBER(BV82),BV82,VLOOKUP(BV82,par!$D$88:$E$92,2,FALSE)))</f>
        <v>Select from drop-down list or enter another numerical value</v>
      </c>
      <c r="BX82" s="716">
        <f>par!BY153</f>
        <v>0</v>
      </c>
      <c r="BY82" s="819"/>
      <c r="BZ82" s="203"/>
      <c r="CA82" s="294" t="str">
        <f>IF(BZ82="",par!$D$19,IF(ISNUMBER(BZ82),BZ82,VLOOKUP(BZ82,par!$D$88:$E$92,2,FALSE)))</f>
        <v>Select from drop-down list or enter another numerical value</v>
      </c>
      <c r="CB82" s="716">
        <f>par!CC153</f>
        <v>0</v>
      </c>
      <c r="CC82" s="819"/>
      <c r="CD82" s="203"/>
      <c r="CE82" s="294" t="str">
        <f>IF(CD82="",par!$D$19,IF(ISNUMBER(CD82),CD82,VLOOKUP(CD82,par!$D$88:$E$92,2,FALSE)))</f>
        <v>Select from drop-down list or enter another numerical value</v>
      </c>
      <c r="CF82" s="716">
        <f>par!CG153</f>
        <v>0</v>
      </c>
      <c r="CG82" s="819"/>
      <c r="CH82" s="203"/>
      <c r="CI82" s="294" t="str">
        <f>IF(CH82="",par!$D$19,IF(ISNUMBER(CH82),CH82,VLOOKUP(CH82,par!$D$88:$E$92,2,FALSE)))</f>
        <v>Select from drop-down list or enter another numerical value</v>
      </c>
      <c r="CJ82" s="716">
        <f>par!CK153</f>
        <v>0</v>
      </c>
      <c r="CK82" s="819"/>
      <c r="CL82" s="203"/>
      <c r="CM82" s="294" t="str">
        <f>IF(CL82="",par!$D$19,IF(ISNUMBER(CL82),CL82,VLOOKUP(CL82,par!$D$88:$E$92,2,FALSE)))</f>
        <v>Select from drop-down list or enter another numerical value</v>
      </c>
      <c r="CN82" s="716">
        <f>par!CO153</f>
        <v>0</v>
      </c>
      <c r="CO82" s="819"/>
      <c r="CP82" s="203"/>
      <c r="CQ82" s="294" t="str">
        <f>IF(CP82="",par!$D$19,IF(ISNUMBER(CP82),CP82,VLOOKUP(CP82,par!$D$88:$E$92,2,FALSE)))</f>
        <v>Select from drop-down list or enter another numerical value</v>
      </c>
      <c r="CR82" s="716">
        <f>par!CS153</f>
        <v>0</v>
      </c>
      <c r="CS82" s="819"/>
      <c r="CT82" s="203"/>
      <c r="CU82" s="294" t="str">
        <f>IF(CT82="",par!$D$19,IF(ISNUMBER(CT82),CT82,VLOOKUP(CT82,par!$D$88:$E$92,2,FALSE)))</f>
        <v>Select from drop-down list or enter another numerical value</v>
      </c>
      <c r="CV82" s="716">
        <f>par!CW153</f>
        <v>0</v>
      </c>
      <c r="CW82" s="819"/>
      <c r="CX82" s="203"/>
      <c r="CY82" s="294" t="str">
        <f>IF(CX82="",par!$D$19,IF(ISNUMBER(CX82),CX82,VLOOKUP(CX82,par!$D$88:$E$92,2,FALSE)))</f>
        <v>Select from drop-down list or enter another numerical value</v>
      </c>
      <c r="CZ82" s="716">
        <f>par!DA153</f>
        <v>0</v>
      </c>
      <c r="DA82" s="819"/>
      <c r="DB82" s="203"/>
      <c r="DC82" s="294" t="str">
        <f>IF(DB82="",par!$D$19,IF(ISNUMBER(DB82),DB82,VLOOKUP(DB82,par!$D$88:$E$92,2,FALSE)))</f>
        <v>Select from drop-down list or enter another numerical value</v>
      </c>
      <c r="DD82" s="716">
        <f>par!DE153</f>
        <v>0</v>
      </c>
      <c r="DE82" s="819"/>
      <c r="DF82" s="203"/>
      <c r="DG82" s="294" t="str">
        <f>IF(DF82="",par!$D$19,IF(ISNUMBER(DF82),DF82,VLOOKUP(DF82,par!$D$88:$E$92,2,FALSE)))</f>
        <v>Select from drop-down list or enter another numerical value</v>
      </c>
      <c r="DH82" s="716">
        <f>par!DI153</f>
        <v>0</v>
      </c>
      <c r="DI82" s="819"/>
      <c r="DJ82" s="203"/>
      <c r="DK82" s="294" t="str">
        <f>IF(DJ82="",par!$D$19,IF(ISNUMBER(DJ82),DJ82,VLOOKUP(DJ82,par!$D$88:$E$92,2,FALSE)))</f>
        <v>Select from drop-down list or enter another numerical value</v>
      </c>
      <c r="DL82" s="716">
        <f>par!DM153</f>
        <v>0</v>
      </c>
      <c r="DM82" s="819"/>
      <c r="DN82" s="203"/>
      <c r="DO82" s="294" t="str">
        <f>IF(DN82="",par!$D$19,IF(ISNUMBER(DN82),DN82,VLOOKUP(DN82,par!$D$88:$E$92,2,FALSE)))</f>
        <v>Select from drop-down list or enter another numerical value</v>
      </c>
      <c r="DP82" s="716">
        <f>par!DQ153</f>
        <v>0</v>
      </c>
      <c r="DQ82" s="819"/>
      <c r="DR82" s="203"/>
      <c r="DS82" s="294" t="str">
        <f>IF(DR82="",par!$D$19,IF(ISNUMBER(DR82),DR82,VLOOKUP(DR82,par!$D$88:$E$92,2,FALSE)))</f>
        <v>Select from drop-down list or enter another numerical value</v>
      </c>
      <c r="DT82" s="716">
        <f>par!DU153</f>
        <v>0</v>
      </c>
      <c r="DU82" s="819"/>
      <c r="DV82" s="203"/>
      <c r="DW82" s="294" t="str">
        <f>IF(DV82="",par!$D$19,IF(ISNUMBER(DV82),DV82,VLOOKUP(DV82,par!$D$88:$E$92,2,FALSE)))</f>
        <v>Select from drop-down list or enter another numerical value</v>
      </c>
      <c r="DX82" s="716">
        <f>par!DY153</f>
        <v>0</v>
      </c>
      <c r="DY82" s="819"/>
      <c r="DZ82" s="203"/>
      <c r="EA82" s="294" t="str">
        <f>IF(DZ82="",par!$D$19,IF(ISNUMBER(DZ82),DZ82,VLOOKUP(DZ82,par!$D$88:$E$92,2,FALSE)))</f>
        <v>Select from drop-down list or enter another numerical value</v>
      </c>
      <c r="EB82" s="716">
        <f>par!EC153</f>
        <v>0</v>
      </c>
      <c r="EC82" s="819"/>
      <c r="ED82" s="203"/>
      <c r="EE82" s="294" t="str">
        <f>IF(ED82="",par!$D$19,IF(ISNUMBER(ED82),ED82,VLOOKUP(ED82,par!$D$88:$E$92,2,FALSE)))</f>
        <v>Select from drop-down list or enter another numerical value</v>
      </c>
      <c r="EF82" s="716">
        <f>par!EG153</f>
        <v>0</v>
      </c>
      <c r="EG82" s="819"/>
      <c r="EH82" s="203"/>
      <c r="EI82" s="294" t="str">
        <f>IF(EH82="",par!$D$19,IF(ISNUMBER(EH82),EH82,VLOOKUP(EH82,par!$D$88:$E$92,2,FALSE)))</f>
        <v>Select from drop-down list or enter another numerical value</v>
      </c>
      <c r="EJ82" s="716">
        <f>par!EK153</f>
        <v>0</v>
      </c>
      <c r="EK82" s="819"/>
      <c r="EL82" s="203"/>
      <c r="EM82" s="294" t="str">
        <f>IF(EL82="",par!$D$19,IF(ISNUMBER(EL82),EL82,VLOOKUP(EL82,par!$D$88:$E$92,2,FALSE)))</f>
        <v>Select from drop-down list or enter another numerical value</v>
      </c>
      <c r="EN82" s="716">
        <f>par!EO153</f>
        <v>0</v>
      </c>
      <c r="EO82" s="819"/>
      <c r="EP82" s="203"/>
      <c r="EQ82" s="294" t="str">
        <f>IF(EP82="",par!$D$19,IF(ISNUMBER(EP82),EP82,VLOOKUP(EP82,par!$D$88:$E$92,2,FALSE)))</f>
        <v>Select from drop-down list or enter another numerical value</v>
      </c>
      <c r="ER82" s="716">
        <f>par!ES153</f>
        <v>0</v>
      </c>
      <c r="ES82" s="819"/>
      <c r="ET82" s="203"/>
      <c r="EU82" s="294" t="str">
        <f>IF(ET82="",par!$D$19,IF(ISNUMBER(ET82),ET82,VLOOKUP(ET82,par!$D$88:$E$92,2,FALSE)))</f>
        <v>Select from drop-down list or enter another numerical value</v>
      </c>
      <c r="EV82" s="716">
        <f>par!EW153</f>
        <v>0</v>
      </c>
      <c r="EW82" s="819"/>
      <c r="EX82" s="203"/>
      <c r="EY82" s="294" t="str">
        <f>IF(EX82="",par!$D$19,IF(ISNUMBER(EX82),EX82,VLOOKUP(EX82,par!$D$88:$E$92,2,FALSE)))</f>
        <v>Select from drop-down list or enter another numerical value</v>
      </c>
      <c r="EZ82" s="716">
        <f>par!FA153</f>
        <v>0</v>
      </c>
      <c r="FA82" s="819"/>
      <c r="FB82" s="203"/>
      <c r="FC82" s="294" t="str">
        <f>IF(FB82="",par!$D$19,IF(ISNUMBER(FB82),FB82,VLOOKUP(FB82,par!$D$88:$E$92,2,FALSE)))</f>
        <v>Select from drop-down list or enter another numerical value</v>
      </c>
      <c r="FD82" s="716">
        <f>par!FE153</f>
        <v>0</v>
      </c>
      <c r="FE82" s="819"/>
      <c r="FF82" s="203"/>
      <c r="FG82" s="294" t="str">
        <f>IF(FF82="",par!$D$19,IF(ISNUMBER(FF82),FF82,VLOOKUP(FF82,par!$D$88:$E$92,2,FALSE)))</f>
        <v>Select from drop-down list or enter another numerical value</v>
      </c>
      <c r="FH82" s="716">
        <f>par!FI153</f>
        <v>0</v>
      </c>
      <c r="FI82" s="819"/>
      <c r="FJ82" s="203"/>
      <c r="FK82" s="294" t="str">
        <f>IF(FJ82="",par!$D$19,IF(ISNUMBER(FJ82),FJ82,VLOOKUP(FJ82,par!$D$88:$E$92,2,FALSE)))</f>
        <v>Select from drop-down list or enter another numerical value</v>
      </c>
      <c r="FL82" s="716">
        <f>par!FM153</f>
        <v>0</v>
      </c>
      <c r="FM82" s="819"/>
      <c r="FN82" s="203"/>
      <c r="FO82" s="294" t="str">
        <f>IF(FN82="",par!$D$19,IF(ISNUMBER(FN82),FN82,VLOOKUP(FN82,par!$D$88:$E$92,2,FALSE)))</f>
        <v>Select from drop-down list or enter another numerical value</v>
      </c>
      <c r="FP82" s="716">
        <f>par!FQ153</f>
        <v>0</v>
      </c>
      <c r="FQ82" s="819"/>
      <c r="FR82" s="203"/>
      <c r="FS82" s="294" t="str">
        <f>IF(FR82="",par!$D$19,IF(ISNUMBER(FR82),FR82,VLOOKUP(FR82,par!$D$88:$E$92,2,FALSE)))</f>
        <v>Select from drop-down list or enter another numerical value</v>
      </c>
      <c r="FT82" s="716">
        <f>par!FU153</f>
        <v>0</v>
      </c>
      <c r="FU82" s="819"/>
      <c r="FV82" s="203"/>
      <c r="FW82" s="294" t="str">
        <f>IF(FV82="",par!$D$19,IF(ISNUMBER(FV82),FV82,VLOOKUP(FV82,par!$D$88:$E$92,2,FALSE)))</f>
        <v>Select from drop-down list or enter another numerical value</v>
      </c>
      <c r="FX82" s="716">
        <f>par!FY153</f>
        <v>0</v>
      </c>
      <c r="FY82" s="819"/>
      <c r="FZ82" s="203"/>
      <c r="GA82" s="294" t="str">
        <f>IF(FZ82="",par!$D$19,IF(ISNUMBER(FZ82),FZ82,VLOOKUP(FZ82,par!$D$88:$E$92,2,FALSE)))</f>
        <v>Select from drop-down list or enter another numerical value</v>
      </c>
      <c r="GB82" s="716">
        <f>par!GC153</f>
        <v>0</v>
      </c>
      <c r="GC82" s="819"/>
      <c r="GD82" s="203"/>
      <c r="GE82" s="294" t="str">
        <f>IF(GD82="",par!$D$19,IF(ISNUMBER(GD82),GD82,VLOOKUP(GD82,par!$D$88:$E$92,2,FALSE)))</f>
        <v>Select from drop-down list or enter another numerical value</v>
      </c>
      <c r="GF82" s="716">
        <f>par!GG153</f>
        <v>0</v>
      </c>
      <c r="GG82" s="819"/>
      <c r="GH82" s="203"/>
      <c r="GI82" s="294" t="str">
        <f>IF(GH82="",par!$D$19,IF(ISNUMBER(GH82),GH82,VLOOKUP(GH82,par!$D$88:$E$92,2,FALSE)))</f>
        <v>Select from drop-down list or enter another numerical value</v>
      </c>
      <c r="GJ82" s="716">
        <f>par!GK153</f>
        <v>0</v>
      </c>
      <c r="GK82" s="819"/>
      <c r="GL82" s="203"/>
      <c r="GM82" s="294" t="str">
        <f>IF(GL82="",par!$D$19,IF(ISNUMBER(GL82),GL82,VLOOKUP(GL82,par!$D$88:$E$92,2,FALSE)))</f>
        <v>Select from drop-down list or enter another numerical value</v>
      </c>
      <c r="GN82" s="716">
        <f>par!GO153</f>
        <v>0</v>
      </c>
      <c r="GO82" s="819"/>
      <c r="GP82" s="203"/>
      <c r="GQ82" s="294" t="str">
        <f>IF(GP82="",par!$D$19,IF(ISNUMBER(GP82),GP82,VLOOKUP(GP82,par!$D$88:$E$92,2,FALSE)))</f>
        <v>Select from drop-down list or enter another numerical value</v>
      </c>
      <c r="GR82" s="716">
        <f>par!GS153</f>
        <v>0</v>
      </c>
      <c r="GS82" s="819"/>
      <c r="GT82" s="203"/>
      <c r="GU82" s="294" t="str">
        <f>IF(GT82="",par!$D$19,IF(ISNUMBER(GT82),GT82,VLOOKUP(GT82,par!$D$88:$E$92,2,FALSE)))</f>
        <v>Select from drop-down list or enter another numerical value</v>
      </c>
      <c r="GV82" s="716">
        <f>par!GW153</f>
        <v>0</v>
      </c>
      <c r="GW82" s="819"/>
      <c r="GX82" s="203"/>
      <c r="GY82" s="294" t="str">
        <f>IF(GX82="",par!$D$19,IF(ISNUMBER(GX82),GX82,VLOOKUP(GX82,par!$D$88:$E$92,2,FALSE)))</f>
        <v>Select from drop-down list or enter another numerical value</v>
      </c>
      <c r="GZ82" s="716">
        <f>par!HA153</f>
        <v>0</v>
      </c>
      <c r="HA82" s="819"/>
      <c r="HB82" s="203"/>
      <c r="HC82" s="294" t="str">
        <f>IF(HB82="",par!$D$19,IF(ISNUMBER(HB82),HB82,VLOOKUP(HB82,par!$D$88:$E$92,2,FALSE)))</f>
        <v>Select from drop-down list or enter another numerical value</v>
      </c>
      <c r="HD82" s="716">
        <f>par!HE153</f>
        <v>0</v>
      </c>
      <c r="HE82" s="819"/>
      <c r="HF82" s="203"/>
      <c r="HG82" s="294" t="str">
        <f>IF(HF82="",par!$D$19,IF(ISNUMBER(HF82),HF82,VLOOKUP(HF82,par!$D$88:$E$92,2,FALSE)))</f>
        <v>Select from drop-down list or enter another numerical value</v>
      </c>
      <c r="HH82" s="716">
        <f>par!HI153</f>
        <v>0</v>
      </c>
      <c r="HI82" s="819"/>
      <c r="HJ82" s="203"/>
      <c r="HK82" s="294" t="str">
        <f>IF(HJ82="",par!$D$19,IF(ISNUMBER(HJ82),HJ82,VLOOKUP(HJ82,par!$D$88:$E$92,2,FALSE)))</f>
        <v>Select from drop-down list or enter another numerical value</v>
      </c>
      <c r="HL82" s="716">
        <f>par!HM153</f>
        <v>0</v>
      </c>
      <c r="HM82" s="819"/>
      <c r="HN82" s="203"/>
      <c r="HO82" s="294" t="str">
        <f>IF(HN82="",par!$D$19,IF(ISNUMBER(HN82),HN82,VLOOKUP(HN82,par!$D$88:$E$92,2,FALSE)))</f>
        <v>Select from drop-down list or enter another numerical value</v>
      </c>
      <c r="HP82" s="716">
        <f>par!HQ153</f>
        <v>0</v>
      </c>
      <c r="HQ82" s="819"/>
      <c r="HR82" s="203"/>
      <c r="HS82" s="294" t="str">
        <f>IF(HR82="",par!$D$19,IF(ISNUMBER(HR82),HR82,VLOOKUP(HR82,par!$D$88:$E$92,2,FALSE)))</f>
        <v>Select from drop-down list or enter another numerical value</v>
      </c>
      <c r="HT82" s="716">
        <f>par!HU153</f>
        <v>0</v>
      </c>
      <c r="HU82" s="819"/>
      <c r="HV82" s="203"/>
      <c r="HW82" s="294" t="str">
        <f>IF(HV82="",par!$D$19,IF(ISNUMBER(HV82),HV82,VLOOKUP(HV82,par!$D$88:$E$92,2,FALSE)))</f>
        <v>Select from drop-down list or enter another numerical value</v>
      </c>
      <c r="HX82" s="716">
        <f>par!HY153</f>
        <v>0</v>
      </c>
      <c r="HY82" s="819"/>
      <c r="HZ82" s="203"/>
      <c r="IA82" s="294" t="str">
        <f>IF(HZ82="",par!$D$19,IF(ISNUMBER(HZ82),HZ82,VLOOKUP(HZ82,par!$D$88:$E$92,2,FALSE)))</f>
        <v>Select from drop-down list or enter another numerical value</v>
      </c>
      <c r="IB82" s="716">
        <f>par!IC153</f>
        <v>0</v>
      </c>
      <c r="IC82" s="819"/>
      <c r="ID82" s="203"/>
      <c r="IE82" s="294" t="str">
        <f>IF(ID82="",par!$D$19,IF(ISNUMBER(ID82),ID82,VLOOKUP(ID82,par!$D$88:$E$92,2,FALSE)))</f>
        <v>Select from drop-down list or enter another numerical value</v>
      </c>
      <c r="IF82" s="716">
        <f>par!IG153</f>
        <v>0</v>
      </c>
      <c r="IG82" s="819"/>
      <c r="IH82" s="203"/>
      <c r="II82" s="294" t="str">
        <f>IF(IH82="",par!$D$19,IF(ISNUMBER(IH82),IH82,VLOOKUP(IH82,par!$D$88:$E$92,2,FALSE)))</f>
        <v>Select from drop-down list or enter another numerical value</v>
      </c>
      <c r="IJ82" s="716">
        <f>par!IK153</f>
        <v>0</v>
      </c>
      <c r="IK82" s="819"/>
      <c r="IL82" s="203"/>
      <c r="IM82" s="294" t="str">
        <f>IF(IL82="",par!$D$19,IF(ISNUMBER(IL82),IL82,VLOOKUP(IL82,par!$D$88:$E$92,2,FALSE)))</f>
        <v>Select from drop-down list or enter another numerical value</v>
      </c>
      <c r="IN82" s="716">
        <f>par!IO153</f>
        <v>0</v>
      </c>
      <c r="IO82" s="819"/>
      <c r="IP82" s="203"/>
      <c r="IQ82" s="294" t="str">
        <f>IF(IP82="",par!$D$19,IF(ISNUMBER(IP82),IP82,VLOOKUP(IP82,par!$D$88:$E$92,2,FALSE)))</f>
        <v>Select from drop-down list or enter another numerical value</v>
      </c>
      <c r="IR82" s="716">
        <f>par!IS153</f>
        <v>0</v>
      </c>
      <c r="IS82" s="819"/>
      <c r="IT82" s="203"/>
      <c r="IU82" s="294" t="str">
        <f>IF(IT82="",par!$D$19,IF(ISNUMBER(IT82),IT82,VLOOKUP(IT82,par!$D$88:$E$92,2,FALSE)))</f>
        <v>Select from drop-down list or enter another numerical value</v>
      </c>
      <c r="IV82" s="716" t="e">
        <f>par!#REF!</f>
        <v>#REF!</v>
      </c>
      <c r="IW82" s="819"/>
      <c r="IX82" s="203"/>
      <c r="IY82" s="294" t="str">
        <f>IF(IX82="",par!$D$19,IF(ISNUMBER(IX82),IX82,VLOOKUP(IX82,par!$D$88:$E$92,2,FALSE)))</f>
        <v>Select from drop-down list or enter another numerical value</v>
      </c>
    </row>
    <row r="83" spans="6:259" ht="30.25" hidden="1" customHeight="1" x14ac:dyDescent="0.35">
      <c r="G83" s="486"/>
      <c r="H83" s="716">
        <f>par!I154</f>
        <v>0</v>
      </c>
      <c r="I83" s="819"/>
      <c r="J83" s="203"/>
      <c r="K83" s="290" t="str">
        <f>IF(J83="",InpReq,J83)</f>
        <v>Please enter required information</v>
      </c>
      <c r="L83" s="716">
        <f>par!M154</f>
        <v>0</v>
      </c>
      <c r="M83" s="819"/>
      <c r="N83" s="203"/>
      <c r="O83" s="290" t="str">
        <f>IF(N83="",InpReq,N83)</f>
        <v>Please enter required information</v>
      </c>
      <c r="P83" s="716">
        <f>par!Q154</f>
        <v>0</v>
      </c>
      <c r="Q83" s="819"/>
      <c r="R83" s="203"/>
      <c r="S83" s="290" t="str">
        <f>IF(R83="",InpReq,R83)</f>
        <v>Please enter required information</v>
      </c>
      <c r="T83" s="716">
        <f>par!U154</f>
        <v>0</v>
      </c>
      <c r="U83" s="819"/>
      <c r="V83" s="203"/>
      <c r="W83" s="290" t="str">
        <f>IF(V83="",InpReq,V83)</f>
        <v>Please enter required information</v>
      </c>
      <c r="X83" s="716">
        <f>par!Y154</f>
        <v>0</v>
      </c>
      <c r="Y83" s="819"/>
      <c r="Z83" s="203"/>
      <c r="AA83" s="290" t="str">
        <f>IF(Z83="",InpReq,Z83)</f>
        <v>Please enter required information</v>
      </c>
      <c r="AB83" s="716">
        <f>par!AC154</f>
        <v>0</v>
      </c>
      <c r="AC83" s="819"/>
      <c r="AD83" s="203"/>
      <c r="AE83" s="290" t="str">
        <f>IF(AD83="",InpReq,AD83)</f>
        <v>Please enter required information</v>
      </c>
      <c r="AF83" s="716">
        <f>par!AG154</f>
        <v>0</v>
      </c>
      <c r="AG83" s="819"/>
      <c r="AH83" s="203"/>
      <c r="AI83" s="290" t="str">
        <f>IF(AH83="",InpReq,AH83)</f>
        <v>Please enter required information</v>
      </c>
      <c r="AJ83" s="716">
        <f>par!AK154</f>
        <v>0</v>
      </c>
      <c r="AK83" s="819"/>
      <c r="AL83" s="203"/>
      <c r="AM83" s="290" t="str">
        <f>IF(AL83="",InpReq,AL83)</f>
        <v>Please enter required information</v>
      </c>
      <c r="AN83" s="716">
        <f>par!AO154</f>
        <v>0</v>
      </c>
      <c r="AO83" s="819"/>
      <c r="AP83" s="203"/>
      <c r="AQ83" s="290" t="str">
        <f>IF(AP83="",InpReq,AP83)</f>
        <v>Please enter required information</v>
      </c>
      <c r="AR83" s="716">
        <f>par!AS154</f>
        <v>0</v>
      </c>
      <c r="AS83" s="819"/>
      <c r="AT83" s="203"/>
      <c r="AU83" s="290" t="str">
        <f>IF(AT83="",InpReq,AT83)</f>
        <v>Please enter required information</v>
      </c>
      <c r="AV83" s="716">
        <f>par!AW154</f>
        <v>0</v>
      </c>
      <c r="AW83" s="819"/>
      <c r="AX83" s="203"/>
      <c r="AY83" s="290" t="str">
        <f>IF(AX83="",InpReq,AX83)</f>
        <v>Please enter required information</v>
      </c>
      <c r="AZ83" s="716">
        <f>par!BA154</f>
        <v>0</v>
      </c>
      <c r="BA83" s="819"/>
      <c r="BB83" s="203"/>
      <c r="BC83" s="290" t="str">
        <f>IF(BB83="",InpReq,BB83)</f>
        <v>Please enter required information</v>
      </c>
      <c r="BD83" s="716">
        <f>par!BE154</f>
        <v>0</v>
      </c>
      <c r="BE83" s="819"/>
      <c r="BF83" s="203"/>
      <c r="BG83" s="290" t="str">
        <f>IF(BF83="",InpReq,BF83)</f>
        <v>Please enter required information</v>
      </c>
      <c r="BH83" s="716">
        <f>par!BI154</f>
        <v>0</v>
      </c>
      <c r="BI83" s="819"/>
      <c r="BJ83" s="203"/>
      <c r="BK83" s="290" t="str">
        <f>IF(BJ83="",InpReq,BJ83)</f>
        <v>Please enter required information</v>
      </c>
      <c r="BL83" s="716">
        <f>par!BM154</f>
        <v>0</v>
      </c>
      <c r="BM83" s="819"/>
      <c r="BN83" s="203"/>
      <c r="BO83" s="290" t="str">
        <f>IF(BN83="",InpReq,BN83)</f>
        <v>Please enter required information</v>
      </c>
      <c r="BP83" s="716">
        <f>par!BQ154</f>
        <v>0</v>
      </c>
      <c r="BQ83" s="819"/>
      <c r="BR83" s="203"/>
      <c r="BS83" s="290" t="str">
        <f>IF(BR83="",InpReq,BR83)</f>
        <v>Please enter required information</v>
      </c>
      <c r="BT83" s="716">
        <f>par!BU154</f>
        <v>0</v>
      </c>
      <c r="BU83" s="819"/>
      <c r="BV83" s="203"/>
      <c r="BW83" s="290" t="str">
        <f>IF(BV83="",InpReq,BV83)</f>
        <v>Please enter required information</v>
      </c>
      <c r="BX83" s="716">
        <f>par!BY154</f>
        <v>0</v>
      </c>
      <c r="BY83" s="819"/>
      <c r="BZ83" s="203"/>
      <c r="CA83" s="290" t="str">
        <f>IF(BZ83="",InpReq,BZ83)</f>
        <v>Please enter required information</v>
      </c>
      <c r="CB83" s="716">
        <f>par!CC154</f>
        <v>0</v>
      </c>
      <c r="CC83" s="819"/>
      <c r="CD83" s="203"/>
      <c r="CE83" s="290" t="str">
        <f>IF(CD83="",InpReq,CD83)</f>
        <v>Please enter required information</v>
      </c>
      <c r="CF83" s="716">
        <f>par!CG154</f>
        <v>0</v>
      </c>
      <c r="CG83" s="819"/>
      <c r="CH83" s="203"/>
      <c r="CI83" s="290" t="str">
        <f>IF(CH83="",InpReq,CH83)</f>
        <v>Please enter required information</v>
      </c>
      <c r="CJ83" s="716">
        <f>par!CK154</f>
        <v>0</v>
      </c>
      <c r="CK83" s="819"/>
      <c r="CL83" s="203"/>
      <c r="CM83" s="290" t="str">
        <f>IF(CL83="",InpReq,CL83)</f>
        <v>Please enter required information</v>
      </c>
      <c r="CN83" s="716">
        <f>par!CO154</f>
        <v>0</v>
      </c>
      <c r="CO83" s="819"/>
      <c r="CP83" s="203"/>
      <c r="CQ83" s="290" t="str">
        <f>IF(CP83="",InpReq,CP83)</f>
        <v>Please enter required information</v>
      </c>
      <c r="CR83" s="716">
        <f>par!CS154</f>
        <v>0</v>
      </c>
      <c r="CS83" s="819"/>
      <c r="CT83" s="203"/>
      <c r="CU83" s="290" t="str">
        <f>IF(CT83="",InpReq,CT83)</f>
        <v>Please enter required information</v>
      </c>
      <c r="CV83" s="716">
        <f>par!CW154</f>
        <v>0</v>
      </c>
      <c r="CW83" s="819"/>
      <c r="CX83" s="203"/>
      <c r="CY83" s="290" t="str">
        <f>IF(CX83="",InpReq,CX83)</f>
        <v>Please enter required information</v>
      </c>
      <c r="CZ83" s="716">
        <f>par!DA154</f>
        <v>0</v>
      </c>
      <c r="DA83" s="819"/>
      <c r="DB83" s="203"/>
      <c r="DC83" s="290" t="str">
        <f>IF(DB83="",InpReq,DB83)</f>
        <v>Please enter required information</v>
      </c>
      <c r="DD83" s="716">
        <f>par!DE154</f>
        <v>0</v>
      </c>
      <c r="DE83" s="819"/>
      <c r="DF83" s="203"/>
      <c r="DG83" s="290" t="str">
        <f>IF(DF83="",InpReq,DF83)</f>
        <v>Please enter required information</v>
      </c>
      <c r="DH83" s="716">
        <f>par!DI154</f>
        <v>0</v>
      </c>
      <c r="DI83" s="819"/>
      <c r="DJ83" s="203"/>
      <c r="DK83" s="290" t="str">
        <f>IF(DJ83="",InpReq,DJ83)</f>
        <v>Please enter required information</v>
      </c>
      <c r="DL83" s="716">
        <f>par!DM154</f>
        <v>0</v>
      </c>
      <c r="DM83" s="819"/>
      <c r="DN83" s="203"/>
      <c r="DO83" s="290" t="str">
        <f>IF(DN83="",InpReq,DN83)</f>
        <v>Please enter required information</v>
      </c>
      <c r="DP83" s="716">
        <f>par!DQ154</f>
        <v>0</v>
      </c>
      <c r="DQ83" s="819"/>
      <c r="DR83" s="203"/>
      <c r="DS83" s="290" t="str">
        <f>IF(DR83="",InpReq,DR83)</f>
        <v>Please enter required information</v>
      </c>
      <c r="DT83" s="716">
        <f>par!DU154</f>
        <v>0</v>
      </c>
      <c r="DU83" s="819"/>
      <c r="DV83" s="203"/>
      <c r="DW83" s="290" t="str">
        <f>IF(DV83="",InpReq,DV83)</f>
        <v>Please enter required information</v>
      </c>
      <c r="DX83" s="716">
        <f>par!DY154</f>
        <v>0</v>
      </c>
      <c r="DY83" s="819"/>
      <c r="DZ83" s="203"/>
      <c r="EA83" s="290" t="str">
        <f>IF(DZ83="",InpReq,DZ83)</f>
        <v>Please enter required information</v>
      </c>
      <c r="EB83" s="716">
        <f>par!EC154</f>
        <v>0</v>
      </c>
      <c r="EC83" s="819"/>
      <c r="ED83" s="203"/>
      <c r="EE83" s="290" t="str">
        <f>IF(ED83="",InpReq,ED83)</f>
        <v>Please enter required information</v>
      </c>
      <c r="EF83" s="716">
        <f>par!EG154</f>
        <v>0</v>
      </c>
      <c r="EG83" s="819"/>
      <c r="EH83" s="203"/>
      <c r="EI83" s="290" t="str">
        <f>IF(EH83="",InpReq,EH83)</f>
        <v>Please enter required information</v>
      </c>
      <c r="EJ83" s="716">
        <f>par!EK154</f>
        <v>0</v>
      </c>
      <c r="EK83" s="819"/>
      <c r="EL83" s="203"/>
      <c r="EM83" s="290" t="str">
        <f>IF(EL83="",InpReq,EL83)</f>
        <v>Please enter required information</v>
      </c>
      <c r="EN83" s="716">
        <f>par!EO154</f>
        <v>0</v>
      </c>
      <c r="EO83" s="819"/>
      <c r="EP83" s="203"/>
      <c r="EQ83" s="290" t="str">
        <f>IF(EP83="",InpReq,EP83)</f>
        <v>Please enter required information</v>
      </c>
      <c r="ER83" s="716">
        <f>par!ES154</f>
        <v>0</v>
      </c>
      <c r="ES83" s="819"/>
      <c r="ET83" s="203"/>
      <c r="EU83" s="290" t="str">
        <f>IF(ET83="",InpReq,ET83)</f>
        <v>Please enter required information</v>
      </c>
      <c r="EV83" s="716">
        <f>par!EW154</f>
        <v>0</v>
      </c>
      <c r="EW83" s="819"/>
      <c r="EX83" s="203"/>
      <c r="EY83" s="290" t="str">
        <f>IF(EX83="",InpReq,EX83)</f>
        <v>Please enter required information</v>
      </c>
      <c r="EZ83" s="716">
        <f>par!FA154</f>
        <v>0</v>
      </c>
      <c r="FA83" s="819"/>
      <c r="FB83" s="203"/>
      <c r="FC83" s="290" t="str">
        <f>IF(FB83="",InpReq,FB83)</f>
        <v>Please enter required information</v>
      </c>
      <c r="FD83" s="716">
        <f>par!FE154</f>
        <v>0</v>
      </c>
      <c r="FE83" s="819"/>
      <c r="FF83" s="203"/>
      <c r="FG83" s="290" t="str">
        <f>IF(FF83="",InpReq,FF83)</f>
        <v>Please enter required information</v>
      </c>
      <c r="FH83" s="716">
        <f>par!FI154</f>
        <v>0</v>
      </c>
      <c r="FI83" s="819"/>
      <c r="FJ83" s="203"/>
      <c r="FK83" s="290" t="str">
        <f>IF(FJ83="",InpReq,FJ83)</f>
        <v>Please enter required information</v>
      </c>
      <c r="FL83" s="716">
        <f>par!FM154</f>
        <v>0</v>
      </c>
      <c r="FM83" s="819"/>
      <c r="FN83" s="203"/>
      <c r="FO83" s="290" t="str">
        <f>IF(FN83="",InpReq,FN83)</f>
        <v>Please enter required information</v>
      </c>
      <c r="FP83" s="716">
        <f>par!FQ154</f>
        <v>0</v>
      </c>
      <c r="FQ83" s="819"/>
      <c r="FR83" s="203"/>
      <c r="FS83" s="290" t="str">
        <f>IF(FR83="",InpReq,FR83)</f>
        <v>Please enter required information</v>
      </c>
      <c r="FT83" s="716">
        <f>par!FU154</f>
        <v>0</v>
      </c>
      <c r="FU83" s="819"/>
      <c r="FV83" s="203"/>
      <c r="FW83" s="290" t="str">
        <f>IF(FV83="",InpReq,FV83)</f>
        <v>Please enter required information</v>
      </c>
      <c r="FX83" s="716">
        <f>par!FY154</f>
        <v>0</v>
      </c>
      <c r="FY83" s="819"/>
      <c r="FZ83" s="203"/>
      <c r="GA83" s="290" t="str">
        <f>IF(FZ83="",InpReq,FZ83)</f>
        <v>Please enter required information</v>
      </c>
      <c r="GB83" s="716">
        <f>par!GC154</f>
        <v>0</v>
      </c>
      <c r="GC83" s="819"/>
      <c r="GD83" s="203"/>
      <c r="GE83" s="290" t="str">
        <f>IF(GD83="",InpReq,GD83)</f>
        <v>Please enter required information</v>
      </c>
      <c r="GF83" s="716">
        <f>par!GG154</f>
        <v>0</v>
      </c>
      <c r="GG83" s="819"/>
      <c r="GH83" s="203"/>
      <c r="GI83" s="290" t="str">
        <f>IF(GH83="",InpReq,GH83)</f>
        <v>Please enter required information</v>
      </c>
      <c r="GJ83" s="716">
        <f>par!GK154</f>
        <v>0</v>
      </c>
      <c r="GK83" s="819"/>
      <c r="GL83" s="203"/>
      <c r="GM83" s="290" t="str">
        <f>IF(GL83="",InpReq,GL83)</f>
        <v>Please enter required information</v>
      </c>
      <c r="GN83" s="716">
        <f>par!GO154</f>
        <v>0</v>
      </c>
      <c r="GO83" s="819"/>
      <c r="GP83" s="203"/>
      <c r="GQ83" s="290" t="str">
        <f>IF(GP83="",InpReq,GP83)</f>
        <v>Please enter required information</v>
      </c>
      <c r="GR83" s="716">
        <f>par!GS154</f>
        <v>0</v>
      </c>
      <c r="GS83" s="819"/>
      <c r="GT83" s="203"/>
      <c r="GU83" s="290" t="str">
        <f>IF(GT83="",InpReq,GT83)</f>
        <v>Please enter required information</v>
      </c>
      <c r="GV83" s="716">
        <f>par!GW154</f>
        <v>0</v>
      </c>
      <c r="GW83" s="819"/>
      <c r="GX83" s="203"/>
      <c r="GY83" s="290" t="str">
        <f>IF(GX83="",InpReq,GX83)</f>
        <v>Please enter required information</v>
      </c>
      <c r="GZ83" s="716">
        <f>par!HA154</f>
        <v>0</v>
      </c>
      <c r="HA83" s="819"/>
      <c r="HB83" s="203"/>
      <c r="HC83" s="290" t="str">
        <f>IF(HB83="",InpReq,HB83)</f>
        <v>Please enter required information</v>
      </c>
      <c r="HD83" s="716">
        <f>par!HE154</f>
        <v>0</v>
      </c>
      <c r="HE83" s="819"/>
      <c r="HF83" s="203"/>
      <c r="HG83" s="290" t="str">
        <f>IF(HF83="",InpReq,HF83)</f>
        <v>Please enter required information</v>
      </c>
      <c r="HH83" s="716">
        <f>par!HI154</f>
        <v>0</v>
      </c>
      <c r="HI83" s="819"/>
      <c r="HJ83" s="203"/>
      <c r="HK83" s="290" t="str">
        <f>IF(HJ83="",InpReq,HJ83)</f>
        <v>Please enter required information</v>
      </c>
      <c r="HL83" s="716">
        <f>par!HM154</f>
        <v>0</v>
      </c>
      <c r="HM83" s="819"/>
      <c r="HN83" s="203"/>
      <c r="HO83" s="290" t="str">
        <f>IF(HN83="",InpReq,HN83)</f>
        <v>Please enter required information</v>
      </c>
      <c r="HP83" s="716">
        <f>par!HQ154</f>
        <v>0</v>
      </c>
      <c r="HQ83" s="819"/>
      <c r="HR83" s="203"/>
      <c r="HS83" s="290" t="str">
        <f>IF(HR83="",InpReq,HR83)</f>
        <v>Please enter required information</v>
      </c>
      <c r="HT83" s="716">
        <f>par!HU154</f>
        <v>0</v>
      </c>
      <c r="HU83" s="819"/>
      <c r="HV83" s="203"/>
      <c r="HW83" s="290" t="str">
        <f>IF(HV83="",InpReq,HV83)</f>
        <v>Please enter required information</v>
      </c>
      <c r="HX83" s="716">
        <f>par!HY154</f>
        <v>0</v>
      </c>
      <c r="HY83" s="819"/>
      <c r="HZ83" s="203"/>
      <c r="IA83" s="290" t="str">
        <f>IF(HZ83="",InpReq,HZ83)</f>
        <v>Please enter required information</v>
      </c>
      <c r="IB83" s="716">
        <f>par!IC154</f>
        <v>0</v>
      </c>
      <c r="IC83" s="819"/>
      <c r="ID83" s="203"/>
      <c r="IE83" s="290" t="str">
        <f>IF(ID83="",InpReq,ID83)</f>
        <v>Please enter required information</v>
      </c>
      <c r="IF83" s="716">
        <f>par!IG154</f>
        <v>0</v>
      </c>
      <c r="IG83" s="819"/>
      <c r="IH83" s="203"/>
      <c r="II83" s="290" t="str">
        <f>IF(IH83="",InpReq,IH83)</f>
        <v>Please enter required information</v>
      </c>
      <c r="IJ83" s="716">
        <f>par!IK154</f>
        <v>0</v>
      </c>
      <c r="IK83" s="819"/>
      <c r="IL83" s="203"/>
      <c r="IM83" s="290" t="str">
        <f>IF(IL83="",InpReq,IL83)</f>
        <v>Please enter required information</v>
      </c>
      <c r="IN83" s="716">
        <f>par!IO154</f>
        <v>0</v>
      </c>
      <c r="IO83" s="819"/>
      <c r="IP83" s="203"/>
      <c r="IQ83" s="290" t="str">
        <f>IF(IP83="",InpReq,IP83)</f>
        <v>Please enter required information</v>
      </c>
      <c r="IR83" s="716">
        <f>par!IS154</f>
        <v>0</v>
      </c>
      <c r="IS83" s="819"/>
      <c r="IT83" s="203"/>
      <c r="IU83" s="290" t="str">
        <f>IF(IT83="",InpReq,IT83)</f>
        <v>Please enter required information</v>
      </c>
      <c r="IV83" s="716" t="e">
        <f>par!#REF!</f>
        <v>#REF!</v>
      </c>
      <c r="IW83" s="819"/>
      <c r="IX83" s="203"/>
      <c r="IY83" s="290" t="str">
        <f>IF(IX83="",InpReq,IX83)</f>
        <v>Please enter required information</v>
      </c>
    </row>
    <row r="84" spans="6:259" ht="30.25" hidden="1" customHeight="1" x14ac:dyDescent="0.35">
      <c r="G84" s="485"/>
      <c r="H84" s="716">
        <f>par!I155</f>
        <v>0</v>
      </c>
      <c r="I84" s="819"/>
      <c r="J84" s="203"/>
      <c r="K84" s="290" t="str">
        <f>IF(J84="",InpReq,J84)</f>
        <v>Please enter required information</v>
      </c>
      <c r="L84" s="716">
        <f>par!M155</f>
        <v>0</v>
      </c>
      <c r="M84" s="819"/>
      <c r="N84" s="203"/>
      <c r="O84" s="290" t="str">
        <f>IF(N84="",InpReq,N84)</f>
        <v>Please enter required information</v>
      </c>
      <c r="P84" s="716">
        <f>par!Q155</f>
        <v>0</v>
      </c>
      <c r="Q84" s="819"/>
      <c r="R84" s="203"/>
      <c r="S84" s="290" t="str">
        <f>IF(R84="",InpReq,R84)</f>
        <v>Please enter required information</v>
      </c>
      <c r="T84" s="716">
        <f>par!U155</f>
        <v>0</v>
      </c>
      <c r="U84" s="819"/>
      <c r="V84" s="203"/>
      <c r="W84" s="290" t="str">
        <f>IF(V84="",InpReq,V84)</f>
        <v>Please enter required information</v>
      </c>
      <c r="X84" s="716">
        <f>par!Y155</f>
        <v>0</v>
      </c>
      <c r="Y84" s="819"/>
      <c r="Z84" s="203"/>
      <c r="AA84" s="290" t="str">
        <f>IF(Z84="",InpReq,Z84)</f>
        <v>Please enter required information</v>
      </c>
      <c r="AB84" s="716">
        <f>par!AC155</f>
        <v>0</v>
      </c>
      <c r="AC84" s="819"/>
      <c r="AD84" s="203"/>
      <c r="AE84" s="290" t="str">
        <f>IF(AD84="",InpReq,AD84)</f>
        <v>Please enter required information</v>
      </c>
      <c r="AF84" s="716">
        <f>par!AG155</f>
        <v>0</v>
      </c>
      <c r="AG84" s="819"/>
      <c r="AH84" s="203"/>
      <c r="AI84" s="290" t="str">
        <f>IF(AH84="",InpReq,AH84)</f>
        <v>Please enter required information</v>
      </c>
      <c r="AJ84" s="716">
        <f>par!AK155</f>
        <v>0</v>
      </c>
      <c r="AK84" s="819"/>
      <c r="AL84" s="203"/>
      <c r="AM84" s="290" t="str">
        <f>IF(AL84="",InpReq,AL84)</f>
        <v>Please enter required information</v>
      </c>
      <c r="AN84" s="716">
        <f>par!AO155</f>
        <v>0</v>
      </c>
      <c r="AO84" s="819"/>
      <c r="AP84" s="203"/>
      <c r="AQ84" s="290" t="str">
        <f>IF(AP84="",InpReq,AP84)</f>
        <v>Please enter required information</v>
      </c>
      <c r="AR84" s="716">
        <f>par!AS155</f>
        <v>0</v>
      </c>
      <c r="AS84" s="819"/>
      <c r="AT84" s="203"/>
      <c r="AU84" s="290" t="str">
        <f>IF(AT84="",InpReq,AT84)</f>
        <v>Please enter required information</v>
      </c>
      <c r="AV84" s="716">
        <f>par!AW155</f>
        <v>0</v>
      </c>
      <c r="AW84" s="819"/>
      <c r="AX84" s="203"/>
      <c r="AY84" s="290" t="str">
        <f>IF(AX84="",InpReq,AX84)</f>
        <v>Please enter required information</v>
      </c>
      <c r="AZ84" s="716">
        <f>par!BA155</f>
        <v>0</v>
      </c>
      <c r="BA84" s="819"/>
      <c r="BB84" s="203"/>
      <c r="BC84" s="290" t="str">
        <f>IF(BB84="",InpReq,BB84)</f>
        <v>Please enter required information</v>
      </c>
      <c r="BD84" s="716">
        <f>par!BE155</f>
        <v>0</v>
      </c>
      <c r="BE84" s="819"/>
      <c r="BF84" s="203"/>
      <c r="BG84" s="290" t="str">
        <f>IF(BF84="",InpReq,BF84)</f>
        <v>Please enter required information</v>
      </c>
      <c r="BH84" s="716">
        <f>par!BI155</f>
        <v>0</v>
      </c>
      <c r="BI84" s="819"/>
      <c r="BJ84" s="203"/>
      <c r="BK84" s="290" t="str">
        <f>IF(BJ84="",InpReq,BJ84)</f>
        <v>Please enter required information</v>
      </c>
      <c r="BL84" s="716">
        <f>par!BM155</f>
        <v>0</v>
      </c>
      <c r="BM84" s="819"/>
      <c r="BN84" s="203"/>
      <c r="BO84" s="290" t="str">
        <f>IF(BN84="",InpReq,BN84)</f>
        <v>Please enter required information</v>
      </c>
      <c r="BP84" s="716">
        <f>par!BQ155</f>
        <v>0</v>
      </c>
      <c r="BQ84" s="819"/>
      <c r="BR84" s="203"/>
      <c r="BS84" s="290" t="str">
        <f>IF(BR84="",InpReq,BR84)</f>
        <v>Please enter required information</v>
      </c>
      <c r="BT84" s="716">
        <f>par!BU155</f>
        <v>0</v>
      </c>
      <c r="BU84" s="819"/>
      <c r="BV84" s="203"/>
      <c r="BW84" s="290" t="str">
        <f>IF(BV84="",InpReq,BV84)</f>
        <v>Please enter required information</v>
      </c>
      <c r="BX84" s="716">
        <f>par!BY155</f>
        <v>0</v>
      </c>
      <c r="BY84" s="819"/>
      <c r="BZ84" s="203"/>
      <c r="CA84" s="290" t="str">
        <f>IF(BZ84="",InpReq,BZ84)</f>
        <v>Please enter required information</v>
      </c>
      <c r="CB84" s="716">
        <f>par!CC155</f>
        <v>0</v>
      </c>
      <c r="CC84" s="819"/>
      <c r="CD84" s="203"/>
      <c r="CE84" s="290" t="str">
        <f>IF(CD84="",InpReq,CD84)</f>
        <v>Please enter required information</v>
      </c>
      <c r="CF84" s="716">
        <f>par!CG155</f>
        <v>0</v>
      </c>
      <c r="CG84" s="819"/>
      <c r="CH84" s="203"/>
      <c r="CI84" s="290" t="str">
        <f>IF(CH84="",InpReq,CH84)</f>
        <v>Please enter required information</v>
      </c>
      <c r="CJ84" s="716">
        <f>par!CK155</f>
        <v>0</v>
      </c>
      <c r="CK84" s="819"/>
      <c r="CL84" s="203"/>
      <c r="CM84" s="290" t="str">
        <f>IF(CL84="",InpReq,CL84)</f>
        <v>Please enter required information</v>
      </c>
      <c r="CN84" s="716">
        <f>par!CO155</f>
        <v>0</v>
      </c>
      <c r="CO84" s="819"/>
      <c r="CP84" s="203"/>
      <c r="CQ84" s="290" t="str">
        <f>IF(CP84="",InpReq,CP84)</f>
        <v>Please enter required information</v>
      </c>
      <c r="CR84" s="716">
        <f>par!CS155</f>
        <v>0</v>
      </c>
      <c r="CS84" s="819"/>
      <c r="CT84" s="203"/>
      <c r="CU84" s="290" t="str">
        <f>IF(CT84="",InpReq,CT84)</f>
        <v>Please enter required information</v>
      </c>
      <c r="CV84" s="716">
        <f>par!CW155</f>
        <v>0</v>
      </c>
      <c r="CW84" s="819"/>
      <c r="CX84" s="203"/>
      <c r="CY84" s="290" t="str">
        <f>IF(CX84="",InpReq,CX84)</f>
        <v>Please enter required information</v>
      </c>
      <c r="CZ84" s="716">
        <f>par!DA155</f>
        <v>0</v>
      </c>
      <c r="DA84" s="819"/>
      <c r="DB84" s="203"/>
      <c r="DC84" s="290" t="str">
        <f>IF(DB84="",InpReq,DB84)</f>
        <v>Please enter required information</v>
      </c>
      <c r="DD84" s="716">
        <f>par!DE155</f>
        <v>0</v>
      </c>
      <c r="DE84" s="819"/>
      <c r="DF84" s="203"/>
      <c r="DG84" s="290" t="str">
        <f>IF(DF84="",InpReq,DF84)</f>
        <v>Please enter required information</v>
      </c>
      <c r="DH84" s="716">
        <f>par!DI155</f>
        <v>0</v>
      </c>
      <c r="DI84" s="819"/>
      <c r="DJ84" s="203"/>
      <c r="DK84" s="290" t="str">
        <f>IF(DJ84="",InpReq,DJ84)</f>
        <v>Please enter required information</v>
      </c>
      <c r="DL84" s="716">
        <f>par!DM155</f>
        <v>0</v>
      </c>
      <c r="DM84" s="819"/>
      <c r="DN84" s="203"/>
      <c r="DO84" s="290" t="str">
        <f>IF(DN84="",InpReq,DN84)</f>
        <v>Please enter required information</v>
      </c>
      <c r="DP84" s="716">
        <f>par!DQ155</f>
        <v>0</v>
      </c>
      <c r="DQ84" s="819"/>
      <c r="DR84" s="203"/>
      <c r="DS84" s="290" t="str">
        <f>IF(DR84="",InpReq,DR84)</f>
        <v>Please enter required information</v>
      </c>
      <c r="DT84" s="716">
        <f>par!DU155</f>
        <v>0</v>
      </c>
      <c r="DU84" s="819"/>
      <c r="DV84" s="203"/>
      <c r="DW84" s="290" t="str">
        <f>IF(DV84="",InpReq,DV84)</f>
        <v>Please enter required information</v>
      </c>
      <c r="DX84" s="716">
        <f>par!DY155</f>
        <v>0</v>
      </c>
      <c r="DY84" s="819"/>
      <c r="DZ84" s="203"/>
      <c r="EA84" s="290" t="str">
        <f>IF(DZ84="",InpReq,DZ84)</f>
        <v>Please enter required information</v>
      </c>
      <c r="EB84" s="716">
        <f>par!EC155</f>
        <v>0</v>
      </c>
      <c r="EC84" s="819"/>
      <c r="ED84" s="203"/>
      <c r="EE84" s="290" t="str">
        <f>IF(ED84="",InpReq,ED84)</f>
        <v>Please enter required information</v>
      </c>
      <c r="EF84" s="716">
        <f>par!EG155</f>
        <v>0</v>
      </c>
      <c r="EG84" s="819"/>
      <c r="EH84" s="203"/>
      <c r="EI84" s="290" t="str">
        <f>IF(EH84="",InpReq,EH84)</f>
        <v>Please enter required information</v>
      </c>
      <c r="EJ84" s="716">
        <f>par!EK155</f>
        <v>0</v>
      </c>
      <c r="EK84" s="819"/>
      <c r="EL84" s="203"/>
      <c r="EM84" s="290" t="str">
        <f>IF(EL84="",InpReq,EL84)</f>
        <v>Please enter required information</v>
      </c>
      <c r="EN84" s="716">
        <f>par!EO155</f>
        <v>0</v>
      </c>
      <c r="EO84" s="819"/>
      <c r="EP84" s="203"/>
      <c r="EQ84" s="290" t="str">
        <f>IF(EP84="",InpReq,EP84)</f>
        <v>Please enter required information</v>
      </c>
      <c r="ER84" s="716">
        <f>par!ES155</f>
        <v>0</v>
      </c>
      <c r="ES84" s="819"/>
      <c r="ET84" s="203"/>
      <c r="EU84" s="290" t="str">
        <f>IF(ET84="",InpReq,ET84)</f>
        <v>Please enter required information</v>
      </c>
      <c r="EV84" s="716">
        <f>par!EW155</f>
        <v>0</v>
      </c>
      <c r="EW84" s="819"/>
      <c r="EX84" s="203"/>
      <c r="EY84" s="290" t="str">
        <f>IF(EX84="",InpReq,EX84)</f>
        <v>Please enter required information</v>
      </c>
      <c r="EZ84" s="716">
        <f>par!FA155</f>
        <v>0</v>
      </c>
      <c r="FA84" s="819"/>
      <c r="FB84" s="203"/>
      <c r="FC84" s="290" t="str">
        <f>IF(FB84="",InpReq,FB84)</f>
        <v>Please enter required information</v>
      </c>
      <c r="FD84" s="716">
        <f>par!FE155</f>
        <v>0</v>
      </c>
      <c r="FE84" s="819"/>
      <c r="FF84" s="203"/>
      <c r="FG84" s="290" t="str">
        <f>IF(FF84="",InpReq,FF84)</f>
        <v>Please enter required information</v>
      </c>
      <c r="FH84" s="716">
        <f>par!FI155</f>
        <v>0</v>
      </c>
      <c r="FI84" s="819"/>
      <c r="FJ84" s="203"/>
      <c r="FK84" s="290" t="str">
        <f>IF(FJ84="",InpReq,FJ84)</f>
        <v>Please enter required information</v>
      </c>
      <c r="FL84" s="716">
        <f>par!FM155</f>
        <v>0</v>
      </c>
      <c r="FM84" s="819"/>
      <c r="FN84" s="203"/>
      <c r="FO84" s="290" t="str">
        <f>IF(FN84="",InpReq,FN84)</f>
        <v>Please enter required information</v>
      </c>
      <c r="FP84" s="716">
        <f>par!FQ155</f>
        <v>0</v>
      </c>
      <c r="FQ84" s="819"/>
      <c r="FR84" s="203"/>
      <c r="FS84" s="290" t="str">
        <f>IF(FR84="",InpReq,FR84)</f>
        <v>Please enter required information</v>
      </c>
      <c r="FT84" s="716">
        <f>par!FU155</f>
        <v>0</v>
      </c>
      <c r="FU84" s="819"/>
      <c r="FV84" s="203"/>
      <c r="FW84" s="290" t="str">
        <f>IF(FV84="",InpReq,FV84)</f>
        <v>Please enter required information</v>
      </c>
      <c r="FX84" s="716">
        <f>par!FY155</f>
        <v>0</v>
      </c>
      <c r="FY84" s="819"/>
      <c r="FZ84" s="203"/>
      <c r="GA84" s="290" t="str">
        <f>IF(FZ84="",InpReq,FZ84)</f>
        <v>Please enter required information</v>
      </c>
      <c r="GB84" s="716">
        <f>par!GC155</f>
        <v>0</v>
      </c>
      <c r="GC84" s="819"/>
      <c r="GD84" s="203"/>
      <c r="GE84" s="290" t="str">
        <f>IF(GD84="",InpReq,GD84)</f>
        <v>Please enter required information</v>
      </c>
      <c r="GF84" s="716">
        <f>par!GG155</f>
        <v>0</v>
      </c>
      <c r="GG84" s="819"/>
      <c r="GH84" s="203"/>
      <c r="GI84" s="290" t="str">
        <f>IF(GH84="",InpReq,GH84)</f>
        <v>Please enter required information</v>
      </c>
      <c r="GJ84" s="716">
        <f>par!GK155</f>
        <v>0</v>
      </c>
      <c r="GK84" s="819"/>
      <c r="GL84" s="203"/>
      <c r="GM84" s="290" t="str">
        <f>IF(GL84="",InpReq,GL84)</f>
        <v>Please enter required information</v>
      </c>
      <c r="GN84" s="716">
        <f>par!GO155</f>
        <v>0</v>
      </c>
      <c r="GO84" s="819"/>
      <c r="GP84" s="203"/>
      <c r="GQ84" s="290" t="str">
        <f>IF(GP84="",InpReq,GP84)</f>
        <v>Please enter required information</v>
      </c>
      <c r="GR84" s="716">
        <f>par!GS155</f>
        <v>0</v>
      </c>
      <c r="GS84" s="819"/>
      <c r="GT84" s="203"/>
      <c r="GU84" s="290" t="str">
        <f>IF(GT84="",InpReq,GT84)</f>
        <v>Please enter required information</v>
      </c>
      <c r="GV84" s="716">
        <f>par!GW155</f>
        <v>0</v>
      </c>
      <c r="GW84" s="819"/>
      <c r="GX84" s="203"/>
      <c r="GY84" s="290" t="str">
        <f>IF(GX84="",InpReq,GX84)</f>
        <v>Please enter required information</v>
      </c>
      <c r="GZ84" s="716">
        <f>par!HA155</f>
        <v>0</v>
      </c>
      <c r="HA84" s="819"/>
      <c r="HB84" s="203"/>
      <c r="HC84" s="290" t="str">
        <f>IF(HB84="",InpReq,HB84)</f>
        <v>Please enter required information</v>
      </c>
      <c r="HD84" s="716">
        <f>par!HE155</f>
        <v>0</v>
      </c>
      <c r="HE84" s="819"/>
      <c r="HF84" s="203"/>
      <c r="HG84" s="290" t="str">
        <f>IF(HF84="",InpReq,HF84)</f>
        <v>Please enter required information</v>
      </c>
      <c r="HH84" s="716">
        <f>par!HI155</f>
        <v>0</v>
      </c>
      <c r="HI84" s="819"/>
      <c r="HJ84" s="203"/>
      <c r="HK84" s="290" t="str">
        <f>IF(HJ84="",InpReq,HJ84)</f>
        <v>Please enter required information</v>
      </c>
      <c r="HL84" s="716">
        <f>par!HM155</f>
        <v>0</v>
      </c>
      <c r="HM84" s="819"/>
      <c r="HN84" s="203"/>
      <c r="HO84" s="290" t="str">
        <f>IF(HN84="",InpReq,HN84)</f>
        <v>Please enter required information</v>
      </c>
      <c r="HP84" s="716">
        <f>par!HQ155</f>
        <v>0</v>
      </c>
      <c r="HQ84" s="819"/>
      <c r="HR84" s="203"/>
      <c r="HS84" s="290" t="str">
        <f>IF(HR84="",InpReq,HR84)</f>
        <v>Please enter required information</v>
      </c>
      <c r="HT84" s="716">
        <f>par!HU155</f>
        <v>0</v>
      </c>
      <c r="HU84" s="819"/>
      <c r="HV84" s="203"/>
      <c r="HW84" s="290" t="str">
        <f>IF(HV84="",InpReq,HV84)</f>
        <v>Please enter required information</v>
      </c>
      <c r="HX84" s="716">
        <f>par!HY155</f>
        <v>0</v>
      </c>
      <c r="HY84" s="819"/>
      <c r="HZ84" s="203"/>
      <c r="IA84" s="290" t="str">
        <f>IF(HZ84="",InpReq,HZ84)</f>
        <v>Please enter required information</v>
      </c>
      <c r="IB84" s="716">
        <f>par!IC155</f>
        <v>0</v>
      </c>
      <c r="IC84" s="819"/>
      <c r="ID84" s="203"/>
      <c r="IE84" s="290" t="str">
        <f>IF(ID84="",InpReq,ID84)</f>
        <v>Please enter required information</v>
      </c>
      <c r="IF84" s="716">
        <f>par!IG155</f>
        <v>0</v>
      </c>
      <c r="IG84" s="819"/>
      <c r="IH84" s="203"/>
      <c r="II84" s="290" t="str">
        <f>IF(IH84="",InpReq,IH84)</f>
        <v>Please enter required information</v>
      </c>
      <c r="IJ84" s="716">
        <f>par!IK155</f>
        <v>0</v>
      </c>
      <c r="IK84" s="819"/>
      <c r="IL84" s="203"/>
      <c r="IM84" s="290" t="str">
        <f>IF(IL84="",InpReq,IL84)</f>
        <v>Please enter required information</v>
      </c>
      <c r="IN84" s="716">
        <f>par!IO155</f>
        <v>0</v>
      </c>
      <c r="IO84" s="819"/>
      <c r="IP84" s="203"/>
      <c r="IQ84" s="290" t="str">
        <f>IF(IP84="",InpReq,IP84)</f>
        <v>Please enter required information</v>
      </c>
      <c r="IR84" s="716">
        <f>par!IS155</f>
        <v>0</v>
      </c>
      <c r="IS84" s="819"/>
      <c r="IT84" s="203"/>
      <c r="IU84" s="290" t="str">
        <f>IF(IT84="",InpReq,IT84)</f>
        <v>Please enter required information</v>
      </c>
      <c r="IV84" s="716" t="e">
        <f>par!#REF!</f>
        <v>#REF!</v>
      </c>
      <c r="IW84" s="819"/>
      <c r="IX84" s="203"/>
      <c r="IY84" s="290" t="str">
        <f>IF(IX84="",InpReq,IX84)</f>
        <v>Please enter required information</v>
      </c>
    </row>
    <row r="85" spans="6:259" ht="30.25" hidden="1" customHeight="1" x14ac:dyDescent="0.35">
      <c r="G85" s="437"/>
      <c r="H85" s="716">
        <f>par!I156</f>
        <v>0</v>
      </c>
      <c r="I85" s="819"/>
      <c r="J85" s="203"/>
      <c r="K85" s="290" t="str">
        <f>IF(J85="",InpReq,J85)</f>
        <v>Please enter required information</v>
      </c>
      <c r="L85" s="716">
        <f>par!M156</f>
        <v>0</v>
      </c>
      <c r="M85" s="819"/>
      <c r="N85" s="203"/>
      <c r="O85" s="290" t="str">
        <f>IF(N85="",InpReq,N85)</f>
        <v>Please enter required information</v>
      </c>
      <c r="P85" s="716">
        <f>par!Q156</f>
        <v>0</v>
      </c>
      <c r="Q85" s="819"/>
      <c r="R85" s="203"/>
      <c r="S85" s="290" t="str">
        <f>IF(R85="",InpReq,R85)</f>
        <v>Please enter required information</v>
      </c>
      <c r="T85" s="716">
        <f>par!U156</f>
        <v>0</v>
      </c>
      <c r="U85" s="819"/>
      <c r="V85" s="203"/>
      <c r="W85" s="290" t="str">
        <f>IF(V85="",InpReq,V85)</f>
        <v>Please enter required information</v>
      </c>
      <c r="X85" s="716">
        <f>par!Y156</f>
        <v>0</v>
      </c>
      <c r="Y85" s="819"/>
      <c r="Z85" s="203"/>
      <c r="AA85" s="290" t="str">
        <f>IF(Z85="",InpReq,Z85)</f>
        <v>Please enter required information</v>
      </c>
      <c r="AB85" s="716">
        <f>par!AC156</f>
        <v>0</v>
      </c>
      <c r="AC85" s="819"/>
      <c r="AD85" s="203"/>
      <c r="AE85" s="290" t="str">
        <f>IF(AD85="",InpReq,AD85)</f>
        <v>Please enter required information</v>
      </c>
      <c r="AF85" s="716">
        <f>par!AG156</f>
        <v>0</v>
      </c>
      <c r="AG85" s="819"/>
      <c r="AH85" s="203"/>
      <c r="AI85" s="290" t="str">
        <f>IF(AH85="",InpReq,AH85)</f>
        <v>Please enter required information</v>
      </c>
      <c r="AJ85" s="716">
        <f>par!AK156</f>
        <v>0</v>
      </c>
      <c r="AK85" s="819"/>
      <c r="AL85" s="203"/>
      <c r="AM85" s="290" t="str">
        <f>IF(AL85="",InpReq,AL85)</f>
        <v>Please enter required information</v>
      </c>
      <c r="AN85" s="716">
        <f>par!AO156</f>
        <v>0</v>
      </c>
      <c r="AO85" s="819"/>
      <c r="AP85" s="203"/>
      <c r="AQ85" s="290" t="str">
        <f>IF(AP85="",InpReq,AP85)</f>
        <v>Please enter required information</v>
      </c>
      <c r="AR85" s="716">
        <f>par!AS156</f>
        <v>0</v>
      </c>
      <c r="AS85" s="819"/>
      <c r="AT85" s="203"/>
      <c r="AU85" s="290" t="str">
        <f>IF(AT85="",InpReq,AT85)</f>
        <v>Please enter required information</v>
      </c>
      <c r="AV85" s="716">
        <f>par!AW156</f>
        <v>0</v>
      </c>
      <c r="AW85" s="819"/>
      <c r="AX85" s="203"/>
      <c r="AY85" s="290" t="str">
        <f>IF(AX85="",InpReq,AX85)</f>
        <v>Please enter required information</v>
      </c>
      <c r="AZ85" s="716">
        <f>par!BA156</f>
        <v>0</v>
      </c>
      <c r="BA85" s="819"/>
      <c r="BB85" s="203"/>
      <c r="BC85" s="290" t="str">
        <f>IF(BB85="",InpReq,BB85)</f>
        <v>Please enter required information</v>
      </c>
      <c r="BD85" s="716">
        <f>par!BE156</f>
        <v>0</v>
      </c>
      <c r="BE85" s="819"/>
      <c r="BF85" s="203"/>
      <c r="BG85" s="290" t="str">
        <f>IF(BF85="",InpReq,BF85)</f>
        <v>Please enter required information</v>
      </c>
      <c r="BH85" s="716">
        <f>par!BI156</f>
        <v>0</v>
      </c>
      <c r="BI85" s="819"/>
      <c r="BJ85" s="203"/>
      <c r="BK85" s="290" t="str">
        <f>IF(BJ85="",InpReq,BJ85)</f>
        <v>Please enter required information</v>
      </c>
      <c r="BL85" s="716">
        <f>par!BM156</f>
        <v>0</v>
      </c>
      <c r="BM85" s="819"/>
      <c r="BN85" s="203"/>
      <c r="BO85" s="290" t="str">
        <f>IF(BN85="",InpReq,BN85)</f>
        <v>Please enter required information</v>
      </c>
      <c r="BP85" s="716">
        <f>par!BQ156</f>
        <v>0</v>
      </c>
      <c r="BQ85" s="819"/>
      <c r="BR85" s="203"/>
      <c r="BS85" s="290" t="str">
        <f>IF(BR85="",InpReq,BR85)</f>
        <v>Please enter required information</v>
      </c>
      <c r="BT85" s="716">
        <f>par!BU156</f>
        <v>0</v>
      </c>
      <c r="BU85" s="819"/>
      <c r="BV85" s="203"/>
      <c r="BW85" s="290" t="str">
        <f>IF(BV85="",InpReq,BV85)</f>
        <v>Please enter required information</v>
      </c>
      <c r="BX85" s="716">
        <f>par!BY156</f>
        <v>0</v>
      </c>
      <c r="BY85" s="819"/>
      <c r="BZ85" s="203"/>
      <c r="CA85" s="290" t="str">
        <f>IF(BZ85="",InpReq,BZ85)</f>
        <v>Please enter required information</v>
      </c>
      <c r="CB85" s="716">
        <f>par!CC156</f>
        <v>0</v>
      </c>
      <c r="CC85" s="819"/>
      <c r="CD85" s="203"/>
      <c r="CE85" s="290" t="str">
        <f>IF(CD85="",InpReq,CD85)</f>
        <v>Please enter required information</v>
      </c>
      <c r="CF85" s="716">
        <f>par!CG156</f>
        <v>0</v>
      </c>
      <c r="CG85" s="819"/>
      <c r="CH85" s="203"/>
      <c r="CI85" s="290" t="str">
        <f>IF(CH85="",InpReq,CH85)</f>
        <v>Please enter required information</v>
      </c>
      <c r="CJ85" s="716">
        <f>par!CK156</f>
        <v>0</v>
      </c>
      <c r="CK85" s="819"/>
      <c r="CL85" s="203"/>
      <c r="CM85" s="290" t="str">
        <f>IF(CL85="",InpReq,CL85)</f>
        <v>Please enter required information</v>
      </c>
      <c r="CN85" s="716">
        <f>par!CO156</f>
        <v>0</v>
      </c>
      <c r="CO85" s="819"/>
      <c r="CP85" s="203"/>
      <c r="CQ85" s="290" t="str">
        <f>IF(CP85="",InpReq,CP85)</f>
        <v>Please enter required information</v>
      </c>
      <c r="CR85" s="716">
        <f>par!CS156</f>
        <v>0</v>
      </c>
      <c r="CS85" s="819"/>
      <c r="CT85" s="203"/>
      <c r="CU85" s="290" t="str">
        <f>IF(CT85="",InpReq,CT85)</f>
        <v>Please enter required information</v>
      </c>
      <c r="CV85" s="716">
        <f>par!CW156</f>
        <v>0</v>
      </c>
      <c r="CW85" s="819"/>
      <c r="CX85" s="203"/>
      <c r="CY85" s="290" t="str">
        <f>IF(CX85="",InpReq,CX85)</f>
        <v>Please enter required information</v>
      </c>
      <c r="CZ85" s="716">
        <f>par!DA156</f>
        <v>0</v>
      </c>
      <c r="DA85" s="819"/>
      <c r="DB85" s="203"/>
      <c r="DC85" s="290" t="str">
        <f>IF(DB85="",InpReq,DB85)</f>
        <v>Please enter required information</v>
      </c>
      <c r="DD85" s="716">
        <f>par!DE156</f>
        <v>0</v>
      </c>
      <c r="DE85" s="819"/>
      <c r="DF85" s="203"/>
      <c r="DG85" s="290" t="str">
        <f>IF(DF85="",InpReq,DF85)</f>
        <v>Please enter required information</v>
      </c>
      <c r="DH85" s="716">
        <f>par!DI156</f>
        <v>0</v>
      </c>
      <c r="DI85" s="819"/>
      <c r="DJ85" s="203"/>
      <c r="DK85" s="290" t="str">
        <f>IF(DJ85="",InpReq,DJ85)</f>
        <v>Please enter required information</v>
      </c>
      <c r="DL85" s="716">
        <f>par!DM156</f>
        <v>0</v>
      </c>
      <c r="DM85" s="819"/>
      <c r="DN85" s="203"/>
      <c r="DO85" s="290" t="str">
        <f>IF(DN85="",InpReq,DN85)</f>
        <v>Please enter required information</v>
      </c>
      <c r="DP85" s="716">
        <f>par!DQ156</f>
        <v>0</v>
      </c>
      <c r="DQ85" s="819"/>
      <c r="DR85" s="203"/>
      <c r="DS85" s="290" t="str">
        <f>IF(DR85="",InpReq,DR85)</f>
        <v>Please enter required information</v>
      </c>
      <c r="DT85" s="716">
        <f>par!DU156</f>
        <v>0</v>
      </c>
      <c r="DU85" s="819"/>
      <c r="DV85" s="203"/>
      <c r="DW85" s="290" t="str">
        <f>IF(DV85="",InpReq,DV85)</f>
        <v>Please enter required information</v>
      </c>
      <c r="DX85" s="716">
        <f>par!DY156</f>
        <v>0</v>
      </c>
      <c r="DY85" s="819"/>
      <c r="DZ85" s="203"/>
      <c r="EA85" s="290" t="str">
        <f>IF(DZ85="",InpReq,DZ85)</f>
        <v>Please enter required information</v>
      </c>
      <c r="EB85" s="716">
        <f>par!EC156</f>
        <v>0</v>
      </c>
      <c r="EC85" s="819"/>
      <c r="ED85" s="203"/>
      <c r="EE85" s="290" t="str">
        <f>IF(ED85="",InpReq,ED85)</f>
        <v>Please enter required information</v>
      </c>
      <c r="EF85" s="716">
        <f>par!EG156</f>
        <v>0</v>
      </c>
      <c r="EG85" s="819"/>
      <c r="EH85" s="203"/>
      <c r="EI85" s="290" t="str">
        <f>IF(EH85="",InpReq,EH85)</f>
        <v>Please enter required information</v>
      </c>
      <c r="EJ85" s="716">
        <f>par!EK156</f>
        <v>0</v>
      </c>
      <c r="EK85" s="819"/>
      <c r="EL85" s="203"/>
      <c r="EM85" s="290" t="str">
        <f>IF(EL85="",InpReq,EL85)</f>
        <v>Please enter required information</v>
      </c>
      <c r="EN85" s="716">
        <f>par!EO156</f>
        <v>0</v>
      </c>
      <c r="EO85" s="819"/>
      <c r="EP85" s="203"/>
      <c r="EQ85" s="290" t="str">
        <f>IF(EP85="",InpReq,EP85)</f>
        <v>Please enter required information</v>
      </c>
      <c r="ER85" s="716">
        <f>par!ES156</f>
        <v>0</v>
      </c>
      <c r="ES85" s="819"/>
      <c r="ET85" s="203"/>
      <c r="EU85" s="290" t="str">
        <f>IF(ET85="",InpReq,ET85)</f>
        <v>Please enter required information</v>
      </c>
      <c r="EV85" s="716">
        <f>par!EW156</f>
        <v>0</v>
      </c>
      <c r="EW85" s="819"/>
      <c r="EX85" s="203"/>
      <c r="EY85" s="290" t="str">
        <f>IF(EX85="",InpReq,EX85)</f>
        <v>Please enter required information</v>
      </c>
      <c r="EZ85" s="716">
        <f>par!FA156</f>
        <v>0</v>
      </c>
      <c r="FA85" s="819"/>
      <c r="FB85" s="203"/>
      <c r="FC85" s="290" t="str">
        <f>IF(FB85="",InpReq,FB85)</f>
        <v>Please enter required information</v>
      </c>
      <c r="FD85" s="716">
        <f>par!FE156</f>
        <v>0</v>
      </c>
      <c r="FE85" s="819"/>
      <c r="FF85" s="203"/>
      <c r="FG85" s="290" t="str">
        <f>IF(FF85="",InpReq,FF85)</f>
        <v>Please enter required information</v>
      </c>
      <c r="FH85" s="716">
        <f>par!FI156</f>
        <v>0</v>
      </c>
      <c r="FI85" s="819"/>
      <c r="FJ85" s="203"/>
      <c r="FK85" s="290" t="str">
        <f>IF(FJ85="",InpReq,FJ85)</f>
        <v>Please enter required information</v>
      </c>
      <c r="FL85" s="716">
        <f>par!FM156</f>
        <v>0</v>
      </c>
      <c r="FM85" s="819"/>
      <c r="FN85" s="203"/>
      <c r="FO85" s="290" t="str">
        <f>IF(FN85="",InpReq,FN85)</f>
        <v>Please enter required information</v>
      </c>
      <c r="FP85" s="716">
        <f>par!FQ156</f>
        <v>0</v>
      </c>
      <c r="FQ85" s="819"/>
      <c r="FR85" s="203"/>
      <c r="FS85" s="290" t="str">
        <f>IF(FR85="",InpReq,FR85)</f>
        <v>Please enter required information</v>
      </c>
      <c r="FT85" s="716">
        <f>par!FU156</f>
        <v>0</v>
      </c>
      <c r="FU85" s="819"/>
      <c r="FV85" s="203"/>
      <c r="FW85" s="290" t="str">
        <f>IF(FV85="",InpReq,FV85)</f>
        <v>Please enter required information</v>
      </c>
      <c r="FX85" s="716">
        <f>par!FY156</f>
        <v>0</v>
      </c>
      <c r="FY85" s="819"/>
      <c r="FZ85" s="203"/>
      <c r="GA85" s="290" t="str">
        <f>IF(FZ85="",InpReq,FZ85)</f>
        <v>Please enter required information</v>
      </c>
      <c r="GB85" s="716">
        <f>par!GC156</f>
        <v>0</v>
      </c>
      <c r="GC85" s="819"/>
      <c r="GD85" s="203"/>
      <c r="GE85" s="290" t="str">
        <f>IF(GD85="",InpReq,GD85)</f>
        <v>Please enter required information</v>
      </c>
      <c r="GF85" s="716">
        <f>par!GG156</f>
        <v>0</v>
      </c>
      <c r="GG85" s="819"/>
      <c r="GH85" s="203"/>
      <c r="GI85" s="290" t="str">
        <f>IF(GH85="",InpReq,GH85)</f>
        <v>Please enter required information</v>
      </c>
      <c r="GJ85" s="716">
        <f>par!GK156</f>
        <v>0</v>
      </c>
      <c r="GK85" s="819"/>
      <c r="GL85" s="203"/>
      <c r="GM85" s="290" t="str">
        <f>IF(GL85="",InpReq,GL85)</f>
        <v>Please enter required information</v>
      </c>
      <c r="GN85" s="716">
        <f>par!GO156</f>
        <v>0</v>
      </c>
      <c r="GO85" s="819"/>
      <c r="GP85" s="203"/>
      <c r="GQ85" s="290" t="str">
        <f>IF(GP85="",InpReq,GP85)</f>
        <v>Please enter required information</v>
      </c>
      <c r="GR85" s="716">
        <f>par!GS156</f>
        <v>0</v>
      </c>
      <c r="GS85" s="819"/>
      <c r="GT85" s="203"/>
      <c r="GU85" s="290" t="str">
        <f>IF(GT85="",InpReq,GT85)</f>
        <v>Please enter required information</v>
      </c>
      <c r="GV85" s="716">
        <f>par!GW156</f>
        <v>0</v>
      </c>
      <c r="GW85" s="819"/>
      <c r="GX85" s="203"/>
      <c r="GY85" s="290" t="str">
        <f>IF(GX85="",InpReq,GX85)</f>
        <v>Please enter required information</v>
      </c>
      <c r="GZ85" s="716">
        <f>par!HA156</f>
        <v>0</v>
      </c>
      <c r="HA85" s="819"/>
      <c r="HB85" s="203"/>
      <c r="HC85" s="290" t="str">
        <f>IF(HB85="",InpReq,HB85)</f>
        <v>Please enter required information</v>
      </c>
      <c r="HD85" s="716">
        <f>par!HE156</f>
        <v>0</v>
      </c>
      <c r="HE85" s="819"/>
      <c r="HF85" s="203"/>
      <c r="HG85" s="290" t="str">
        <f>IF(HF85="",InpReq,HF85)</f>
        <v>Please enter required information</v>
      </c>
      <c r="HH85" s="716">
        <f>par!HI156</f>
        <v>0</v>
      </c>
      <c r="HI85" s="819"/>
      <c r="HJ85" s="203"/>
      <c r="HK85" s="290" t="str">
        <f>IF(HJ85="",InpReq,HJ85)</f>
        <v>Please enter required information</v>
      </c>
      <c r="HL85" s="716">
        <f>par!HM156</f>
        <v>0</v>
      </c>
      <c r="HM85" s="819"/>
      <c r="HN85" s="203"/>
      <c r="HO85" s="290" t="str">
        <f>IF(HN85="",InpReq,HN85)</f>
        <v>Please enter required information</v>
      </c>
      <c r="HP85" s="716">
        <f>par!HQ156</f>
        <v>0</v>
      </c>
      <c r="HQ85" s="819"/>
      <c r="HR85" s="203"/>
      <c r="HS85" s="290" t="str">
        <f>IF(HR85="",InpReq,HR85)</f>
        <v>Please enter required information</v>
      </c>
      <c r="HT85" s="716">
        <f>par!HU156</f>
        <v>0</v>
      </c>
      <c r="HU85" s="819"/>
      <c r="HV85" s="203"/>
      <c r="HW85" s="290" t="str">
        <f>IF(HV85="",InpReq,HV85)</f>
        <v>Please enter required information</v>
      </c>
      <c r="HX85" s="716">
        <f>par!HY156</f>
        <v>0</v>
      </c>
      <c r="HY85" s="819"/>
      <c r="HZ85" s="203"/>
      <c r="IA85" s="290" t="str">
        <f>IF(HZ85="",InpReq,HZ85)</f>
        <v>Please enter required information</v>
      </c>
      <c r="IB85" s="716">
        <f>par!IC156</f>
        <v>0</v>
      </c>
      <c r="IC85" s="819"/>
      <c r="ID85" s="203"/>
      <c r="IE85" s="290" t="str">
        <f>IF(ID85="",InpReq,ID85)</f>
        <v>Please enter required information</v>
      </c>
      <c r="IF85" s="716">
        <f>par!IG156</f>
        <v>0</v>
      </c>
      <c r="IG85" s="819"/>
      <c r="IH85" s="203"/>
      <c r="II85" s="290" t="str">
        <f>IF(IH85="",InpReq,IH85)</f>
        <v>Please enter required information</v>
      </c>
      <c r="IJ85" s="716">
        <f>par!IK156</f>
        <v>0</v>
      </c>
      <c r="IK85" s="819"/>
      <c r="IL85" s="203"/>
      <c r="IM85" s="290" t="str">
        <f>IF(IL85="",InpReq,IL85)</f>
        <v>Please enter required information</v>
      </c>
      <c r="IN85" s="716">
        <f>par!IO156</f>
        <v>0</v>
      </c>
      <c r="IO85" s="819"/>
      <c r="IP85" s="203"/>
      <c r="IQ85" s="290" t="str">
        <f>IF(IP85="",InpReq,IP85)</f>
        <v>Please enter required information</v>
      </c>
      <c r="IR85" s="716">
        <f>par!IS156</f>
        <v>0</v>
      </c>
      <c r="IS85" s="819"/>
      <c r="IT85" s="203"/>
      <c r="IU85" s="290" t="str">
        <f>IF(IT85="",InpReq,IT85)</f>
        <v>Please enter required information</v>
      </c>
      <c r="IV85" s="716" t="e">
        <f>par!#REF!</f>
        <v>#REF!</v>
      </c>
      <c r="IW85" s="819"/>
      <c r="IX85" s="203"/>
      <c r="IY85" s="290" t="str">
        <f>IF(IX85="",InpReq,IX85)</f>
        <v>Please enter required information</v>
      </c>
    </row>
    <row r="86" spans="6:259" ht="30.25" hidden="1" customHeight="1" x14ac:dyDescent="0.35">
      <c r="G86" s="451"/>
      <c r="H86" s="716">
        <f>par!I157</f>
        <v>0</v>
      </c>
      <c r="I86" s="819"/>
      <c r="J86" s="289"/>
      <c r="K86" s="290">
        <v>5.3</v>
      </c>
      <c r="L86" s="716">
        <f>par!M157</f>
        <v>0</v>
      </c>
      <c r="M86" s="819"/>
      <c r="N86" s="289"/>
      <c r="O86" s="290">
        <v>5.3</v>
      </c>
      <c r="P86" s="716">
        <f>par!Q157</f>
        <v>0</v>
      </c>
      <c r="Q86" s="819"/>
      <c r="R86" s="289"/>
      <c r="S86" s="290">
        <v>5.3</v>
      </c>
      <c r="T86" s="716">
        <f>par!U157</f>
        <v>0</v>
      </c>
      <c r="U86" s="819"/>
      <c r="V86" s="289"/>
      <c r="W86" s="290">
        <v>5.3</v>
      </c>
      <c r="X86" s="716">
        <f>par!Y157</f>
        <v>0</v>
      </c>
      <c r="Y86" s="819"/>
      <c r="Z86" s="289"/>
      <c r="AA86" s="290">
        <v>5.3</v>
      </c>
      <c r="AB86" s="716">
        <f>par!AC157</f>
        <v>0</v>
      </c>
      <c r="AC86" s="819"/>
      <c r="AD86" s="289"/>
      <c r="AE86" s="290">
        <v>5.3</v>
      </c>
      <c r="AF86" s="716">
        <f>par!AG157</f>
        <v>0</v>
      </c>
      <c r="AG86" s="819"/>
      <c r="AH86" s="289"/>
      <c r="AI86" s="290">
        <v>5.3</v>
      </c>
      <c r="AJ86" s="716">
        <f>par!AK157</f>
        <v>0</v>
      </c>
      <c r="AK86" s="819"/>
      <c r="AL86" s="289"/>
      <c r="AM86" s="290">
        <v>5.3</v>
      </c>
      <c r="AN86" s="716">
        <f>par!AO157</f>
        <v>0</v>
      </c>
      <c r="AO86" s="819"/>
      <c r="AP86" s="289"/>
      <c r="AQ86" s="290">
        <v>5.3</v>
      </c>
      <c r="AR86" s="716">
        <f>par!AS157</f>
        <v>0</v>
      </c>
      <c r="AS86" s="819"/>
      <c r="AT86" s="289"/>
      <c r="AU86" s="290">
        <v>5.3</v>
      </c>
      <c r="AV86" s="716">
        <f>par!AW157</f>
        <v>0</v>
      </c>
      <c r="AW86" s="819"/>
      <c r="AX86" s="289"/>
      <c r="AY86" s="290">
        <v>5.3</v>
      </c>
      <c r="AZ86" s="716">
        <f>par!BA157</f>
        <v>0</v>
      </c>
      <c r="BA86" s="819"/>
      <c r="BB86" s="289"/>
      <c r="BC86" s="290">
        <v>5.3</v>
      </c>
      <c r="BD86" s="716">
        <f>par!BE157</f>
        <v>0</v>
      </c>
      <c r="BE86" s="819"/>
      <c r="BF86" s="289"/>
      <c r="BG86" s="290">
        <v>5.3</v>
      </c>
      <c r="BH86" s="716">
        <f>par!BI157</f>
        <v>0</v>
      </c>
      <c r="BI86" s="819"/>
      <c r="BJ86" s="289"/>
      <c r="BK86" s="290">
        <v>5.3</v>
      </c>
      <c r="BL86" s="716">
        <f>par!BM157</f>
        <v>0</v>
      </c>
      <c r="BM86" s="819"/>
      <c r="BN86" s="289"/>
      <c r="BO86" s="290">
        <v>5.3</v>
      </c>
      <c r="BP86" s="716">
        <f>par!BQ157</f>
        <v>0</v>
      </c>
      <c r="BQ86" s="819"/>
      <c r="BR86" s="289"/>
      <c r="BS86" s="290">
        <v>5.3</v>
      </c>
      <c r="BT86" s="716">
        <f>par!BU157</f>
        <v>0</v>
      </c>
      <c r="BU86" s="819"/>
      <c r="BV86" s="289"/>
      <c r="BW86" s="290">
        <v>5.3</v>
      </c>
      <c r="BX86" s="716">
        <f>par!BY157</f>
        <v>0</v>
      </c>
      <c r="BY86" s="819"/>
      <c r="BZ86" s="289"/>
      <c r="CA86" s="290">
        <v>5.3</v>
      </c>
      <c r="CB86" s="716">
        <f>par!CC157</f>
        <v>0</v>
      </c>
      <c r="CC86" s="819"/>
      <c r="CD86" s="289"/>
      <c r="CE86" s="290">
        <v>5.3</v>
      </c>
      <c r="CF86" s="716">
        <f>par!CG157</f>
        <v>0</v>
      </c>
      <c r="CG86" s="819"/>
      <c r="CH86" s="289"/>
      <c r="CI86" s="290">
        <v>5.3</v>
      </c>
      <c r="CJ86" s="716">
        <f>par!CK157</f>
        <v>0</v>
      </c>
      <c r="CK86" s="819"/>
      <c r="CL86" s="289"/>
      <c r="CM86" s="290">
        <v>5.3</v>
      </c>
      <c r="CN86" s="716">
        <f>par!CO157</f>
        <v>0</v>
      </c>
      <c r="CO86" s="819"/>
      <c r="CP86" s="289"/>
      <c r="CQ86" s="290">
        <v>5.3</v>
      </c>
      <c r="CR86" s="716">
        <f>par!CS157</f>
        <v>0</v>
      </c>
      <c r="CS86" s="819"/>
      <c r="CT86" s="289"/>
      <c r="CU86" s="290">
        <v>5.3</v>
      </c>
      <c r="CV86" s="716">
        <f>par!CW157</f>
        <v>0</v>
      </c>
      <c r="CW86" s="819"/>
      <c r="CX86" s="289"/>
      <c r="CY86" s="290">
        <v>5.3</v>
      </c>
      <c r="CZ86" s="716">
        <f>par!DA157</f>
        <v>0</v>
      </c>
      <c r="DA86" s="819"/>
      <c r="DB86" s="289"/>
      <c r="DC86" s="290">
        <v>5.3</v>
      </c>
      <c r="DD86" s="716">
        <f>par!DE157</f>
        <v>0</v>
      </c>
      <c r="DE86" s="819"/>
      <c r="DF86" s="289"/>
      <c r="DG86" s="290">
        <v>5.3</v>
      </c>
      <c r="DH86" s="716">
        <f>par!DI157</f>
        <v>0</v>
      </c>
      <c r="DI86" s="819"/>
      <c r="DJ86" s="289"/>
      <c r="DK86" s="290">
        <v>5.3</v>
      </c>
      <c r="DL86" s="716">
        <f>par!DM157</f>
        <v>0</v>
      </c>
      <c r="DM86" s="819"/>
      <c r="DN86" s="289"/>
      <c r="DO86" s="290">
        <v>5.3</v>
      </c>
      <c r="DP86" s="716">
        <f>par!DQ157</f>
        <v>0</v>
      </c>
      <c r="DQ86" s="819"/>
      <c r="DR86" s="289"/>
      <c r="DS86" s="290">
        <v>5.3</v>
      </c>
      <c r="DT86" s="716">
        <f>par!DU157</f>
        <v>0</v>
      </c>
      <c r="DU86" s="819"/>
      <c r="DV86" s="289"/>
      <c r="DW86" s="290">
        <v>5.3</v>
      </c>
      <c r="DX86" s="716">
        <f>par!DY157</f>
        <v>0</v>
      </c>
      <c r="DY86" s="819"/>
      <c r="DZ86" s="289"/>
      <c r="EA86" s="290">
        <v>5.3</v>
      </c>
      <c r="EB86" s="716">
        <f>par!EC157</f>
        <v>0</v>
      </c>
      <c r="EC86" s="819"/>
      <c r="ED86" s="289"/>
      <c r="EE86" s="290">
        <v>5.3</v>
      </c>
      <c r="EF86" s="716">
        <f>par!EG157</f>
        <v>0</v>
      </c>
      <c r="EG86" s="819"/>
      <c r="EH86" s="289"/>
      <c r="EI86" s="290">
        <v>5.3</v>
      </c>
      <c r="EJ86" s="716">
        <f>par!EK157</f>
        <v>0</v>
      </c>
      <c r="EK86" s="819"/>
      <c r="EL86" s="289"/>
      <c r="EM86" s="290">
        <v>5.3</v>
      </c>
      <c r="EN86" s="716">
        <f>par!EO157</f>
        <v>0</v>
      </c>
      <c r="EO86" s="819"/>
      <c r="EP86" s="289"/>
      <c r="EQ86" s="290">
        <v>5.3</v>
      </c>
      <c r="ER86" s="716">
        <f>par!ES157</f>
        <v>0</v>
      </c>
      <c r="ES86" s="819"/>
      <c r="ET86" s="289"/>
      <c r="EU86" s="290">
        <v>5.3</v>
      </c>
      <c r="EV86" s="716">
        <f>par!EW157</f>
        <v>0</v>
      </c>
      <c r="EW86" s="819"/>
      <c r="EX86" s="289"/>
      <c r="EY86" s="290">
        <v>5.3</v>
      </c>
      <c r="EZ86" s="716">
        <f>par!FA157</f>
        <v>0</v>
      </c>
      <c r="FA86" s="819"/>
      <c r="FB86" s="289"/>
      <c r="FC86" s="290">
        <v>5.3</v>
      </c>
      <c r="FD86" s="716">
        <f>par!FE157</f>
        <v>0</v>
      </c>
      <c r="FE86" s="819"/>
      <c r="FF86" s="289"/>
      <c r="FG86" s="290">
        <v>5.3</v>
      </c>
      <c r="FH86" s="716">
        <f>par!FI157</f>
        <v>0</v>
      </c>
      <c r="FI86" s="819"/>
      <c r="FJ86" s="289"/>
      <c r="FK86" s="290">
        <v>5.3</v>
      </c>
      <c r="FL86" s="716">
        <f>par!FM157</f>
        <v>0</v>
      </c>
      <c r="FM86" s="819"/>
      <c r="FN86" s="289"/>
      <c r="FO86" s="290">
        <v>5.3</v>
      </c>
      <c r="FP86" s="716">
        <f>par!FQ157</f>
        <v>0</v>
      </c>
      <c r="FQ86" s="819"/>
      <c r="FR86" s="289"/>
      <c r="FS86" s="290">
        <v>5.3</v>
      </c>
      <c r="FT86" s="716">
        <f>par!FU157</f>
        <v>0</v>
      </c>
      <c r="FU86" s="819"/>
      <c r="FV86" s="289"/>
      <c r="FW86" s="290">
        <v>5.3</v>
      </c>
      <c r="FX86" s="716">
        <f>par!FY157</f>
        <v>0</v>
      </c>
      <c r="FY86" s="819"/>
      <c r="FZ86" s="289"/>
      <c r="GA86" s="290">
        <v>5.3</v>
      </c>
      <c r="GB86" s="716">
        <f>par!GC157</f>
        <v>0</v>
      </c>
      <c r="GC86" s="819"/>
      <c r="GD86" s="289"/>
      <c r="GE86" s="290">
        <v>5.3</v>
      </c>
      <c r="GF86" s="716">
        <f>par!GG157</f>
        <v>0</v>
      </c>
      <c r="GG86" s="819"/>
      <c r="GH86" s="289"/>
      <c r="GI86" s="290">
        <v>5.3</v>
      </c>
      <c r="GJ86" s="716">
        <f>par!GK157</f>
        <v>0</v>
      </c>
      <c r="GK86" s="819"/>
      <c r="GL86" s="289"/>
      <c r="GM86" s="290">
        <v>5.3</v>
      </c>
      <c r="GN86" s="716">
        <f>par!GO157</f>
        <v>0</v>
      </c>
      <c r="GO86" s="819"/>
      <c r="GP86" s="289"/>
      <c r="GQ86" s="290">
        <v>5.3</v>
      </c>
      <c r="GR86" s="716">
        <f>par!GS157</f>
        <v>0</v>
      </c>
      <c r="GS86" s="819"/>
      <c r="GT86" s="289"/>
      <c r="GU86" s="290">
        <v>5.3</v>
      </c>
      <c r="GV86" s="716">
        <f>par!GW157</f>
        <v>0</v>
      </c>
      <c r="GW86" s="819"/>
      <c r="GX86" s="289"/>
      <c r="GY86" s="290">
        <v>5.3</v>
      </c>
      <c r="GZ86" s="716">
        <f>par!HA157</f>
        <v>0</v>
      </c>
      <c r="HA86" s="819"/>
      <c r="HB86" s="289"/>
      <c r="HC86" s="290">
        <v>5.3</v>
      </c>
      <c r="HD86" s="716">
        <f>par!HE157</f>
        <v>0</v>
      </c>
      <c r="HE86" s="819"/>
      <c r="HF86" s="289"/>
      <c r="HG86" s="290">
        <v>5.3</v>
      </c>
      <c r="HH86" s="716">
        <f>par!HI157</f>
        <v>0</v>
      </c>
      <c r="HI86" s="819"/>
      <c r="HJ86" s="289"/>
      <c r="HK86" s="290">
        <v>5.3</v>
      </c>
      <c r="HL86" s="716">
        <f>par!HM157</f>
        <v>0</v>
      </c>
      <c r="HM86" s="819"/>
      <c r="HN86" s="289"/>
      <c r="HO86" s="290">
        <v>5.3</v>
      </c>
      <c r="HP86" s="716">
        <f>par!HQ157</f>
        <v>0</v>
      </c>
      <c r="HQ86" s="819"/>
      <c r="HR86" s="289"/>
      <c r="HS86" s="290">
        <v>5.3</v>
      </c>
      <c r="HT86" s="716">
        <f>par!HU157</f>
        <v>0</v>
      </c>
      <c r="HU86" s="819"/>
      <c r="HV86" s="289"/>
      <c r="HW86" s="290">
        <v>5.3</v>
      </c>
      <c r="HX86" s="716">
        <f>par!HY157</f>
        <v>0</v>
      </c>
      <c r="HY86" s="819"/>
      <c r="HZ86" s="289"/>
      <c r="IA86" s="290">
        <v>5.3</v>
      </c>
      <c r="IB86" s="716">
        <f>par!IC157</f>
        <v>0</v>
      </c>
      <c r="IC86" s="819"/>
      <c r="ID86" s="289"/>
      <c r="IE86" s="290">
        <v>5.3</v>
      </c>
      <c r="IF86" s="716">
        <f>par!IG157</f>
        <v>0</v>
      </c>
      <c r="IG86" s="819"/>
      <c r="IH86" s="289"/>
      <c r="II86" s="290">
        <v>5.3</v>
      </c>
      <c r="IJ86" s="716">
        <f>par!IK157</f>
        <v>0</v>
      </c>
      <c r="IK86" s="819"/>
      <c r="IL86" s="289"/>
      <c r="IM86" s="290">
        <v>5.3</v>
      </c>
      <c r="IN86" s="716">
        <f>par!IO157</f>
        <v>0</v>
      </c>
      <c r="IO86" s="819"/>
      <c r="IP86" s="289"/>
      <c r="IQ86" s="290">
        <v>5.3</v>
      </c>
      <c r="IR86" s="716">
        <f>par!IS157</f>
        <v>0</v>
      </c>
      <c r="IS86" s="819"/>
      <c r="IT86" s="289"/>
      <c r="IU86" s="290">
        <v>5.3</v>
      </c>
      <c r="IV86" s="716" t="e">
        <f>par!#REF!</f>
        <v>#REF!</v>
      </c>
      <c r="IW86" s="819"/>
      <c r="IX86" s="289"/>
      <c r="IY86" s="290">
        <v>5.3</v>
      </c>
    </row>
    <row r="87" spans="6:259" ht="30.25" hidden="1" customHeight="1" x14ac:dyDescent="0.35">
      <c r="G87" s="487"/>
      <c r="H87" s="716">
        <f>par!I158</f>
        <v>0</v>
      </c>
      <c r="I87" s="819"/>
      <c r="J87" s="289"/>
      <c r="K87" s="290">
        <v>5.3</v>
      </c>
      <c r="L87" s="716">
        <f>par!M158</f>
        <v>0</v>
      </c>
      <c r="M87" s="819"/>
      <c r="N87" s="289"/>
      <c r="O87" s="290">
        <v>5.3</v>
      </c>
      <c r="P87" s="716">
        <f>par!Q158</f>
        <v>0</v>
      </c>
      <c r="Q87" s="819"/>
      <c r="R87" s="289"/>
      <c r="S87" s="290">
        <v>5.3</v>
      </c>
      <c r="T87" s="716">
        <f>par!U158</f>
        <v>0</v>
      </c>
      <c r="U87" s="819"/>
      <c r="V87" s="289"/>
      <c r="W87" s="290">
        <v>5.3</v>
      </c>
      <c r="X87" s="716">
        <f>par!Y158</f>
        <v>0</v>
      </c>
      <c r="Y87" s="819"/>
      <c r="Z87" s="289"/>
      <c r="AA87" s="290">
        <v>5.3</v>
      </c>
      <c r="AB87" s="716">
        <f>par!AC158</f>
        <v>0</v>
      </c>
      <c r="AC87" s="819"/>
      <c r="AD87" s="289"/>
      <c r="AE87" s="290">
        <v>5.3</v>
      </c>
      <c r="AF87" s="716">
        <f>par!AG158</f>
        <v>0</v>
      </c>
      <c r="AG87" s="819"/>
      <c r="AH87" s="289"/>
      <c r="AI87" s="290">
        <v>5.3</v>
      </c>
      <c r="AJ87" s="716">
        <f>par!AK158</f>
        <v>0</v>
      </c>
      <c r="AK87" s="819"/>
      <c r="AL87" s="289"/>
      <c r="AM87" s="290">
        <v>5.3</v>
      </c>
      <c r="AN87" s="716">
        <f>par!AO158</f>
        <v>0</v>
      </c>
      <c r="AO87" s="819"/>
      <c r="AP87" s="289"/>
      <c r="AQ87" s="290">
        <v>5.3</v>
      </c>
      <c r="AR87" s="716">
        <f>par!AS158</f>
        <v>0</v>
      </c>
      <c r="AS87" s="819"/>
      <c r="AT87" s="289"/>
      <c r="AU87" s="290">
        <v>5.3</v>
      </c>
      <c r="AV87" s="716">
        <f>par!AW158</f>
        <v>0</v>
      </c>
      <c r="AW87" s="819"/>
      <c r="AX87" s="289"/>
      <c r="AY87" s="290">
        <v>5.3</v>
      </c>
      <c r="AZ87" s="716">
        <f>par!BA158</f>
        <v>0</v>
      </c>
      <c r="BA87" s="819"/>
      <c r="BB87" s="289"/>
      <c r="BC87" s="290">
        <v>5.3</v>
      </c>
      <c r="BD87" s="716">
        <f>par!BE158</f>
        <v>0</v>
      </c>
      <c r="BE87" s="819"/>
      <c r="BF87" s="289"/>
      <c r="BG87" s="290">
        <v>5.3</v>
      </c>
      <c r="BH87" s="716">
        <f>par!BI158</f>
        <v>0</v>
      </c>
      <c r="BI87" s="819"/>
      <c r="BJ87" s="289"/>
      <c r="BK87" s="290">
        <v>5.3</v>
      </c>
      <c r="BL87" s="716">
        <f>par!BM158</f>
        <v>0</v>
      </c>
      <c r="BM87" s="819"/>
      <c r="BN87" s="289"/>
      <c r="BO87" s="290">
        <v>5.3</v>
      </c>
      <c r="BP87" s="716">
        <f>par!BQ158</f>
        <v>0</v>
      </c>
      <c r="BQ87" s="819"/>
      <c r="BR87" s="289"/>
      <c r="BS87" s="290">
        <v>5.3</v>
      </c>
      <c r="BT87" s="716">
        <f>par!BU158</f>
        <v>0</v>
      </c>
      <c r="BU87" s="819"/>
      <c r="BV87" s="289"/>
      <c r="BW87" s="290">
        <v>5.3</v>
      </c>
      <c r="BX87" s="716">
        <f>par!BY158</f>
        <v>0</v>
      </c>
      <c r="BY87" s="819"/>
      <c r="BZ87" s="289"/>
      <c r="CA87" s="290">
        <v>5.3</v>
      </c>
      <c r="CB87" s="716">
        <f>par!CC158</f>
        <v>0</v>
      </c>
      <c r="CC87" s="819"/>
      <c r="CD87" s="289"/>
      <c r="CE87" s="290">
        <v>5.3</v>
      </c>
      <c r="CF87" s="716">
        <f>par!CG158</f>
        <v>0</v>
      </c>
      <c r="CG87" s="819"/>
      <c r="CH87" s="289"/>
      <c r="CI87" s="290">
        <v>5.3</v>
      </c>
      <c r="CJ87" s="716">
        <f>par!CK158</f>
        <v>0</v>
      </c>
      <c r="CK87" s="819"/>
      <c r="CL87" s="289"/>
      <c r="CM87" s="290">
        <v>5.3</v>
      </c>
      <c r="CN87" s="716">
        <f>par!CO158</f>
        <v>0</v>
      </c>
      <c r="CO87" s="819"/>
      <c r="CP87" s="289"/>
      <c r="CQ87" s="290">
        <v>5.3</v>
      </c>
      <c r="CR87" s="716">
        <f>par!CS158</f>
        <v>0</v>
      </c>
      <c r="CS87" s="819"/>
      <c r="CT87" s="289"/>
      <c r="CU87" s="290">
        <v>5.3</v>
      </c>
      <c r="CV87" s="716">
        <f>par!CW158</f>
        <v>0</v>
      </c>
      <c r="CW87" s="819"/>
      <c r="CX87" s="289"/>
      <c r="CY87" s="290">
        <v>5.3</v>
      </c>
      <c r="CZ87" s="716">
        <f>par!DA158</f>
        <v>0</v>
      </c>
      <c r="DA87" s="819"/>
      <c r="DB87" s="289"/>
      <c r="DC87" s="290">
        <v>5.3</v>
      </c>
      <c r="DD87" s="716">
        <f>par!DE158</f>
        <v>0</v>
      </c>
      <c r="DE87" s="819"/>
      <c r="DF87" s="289"/>
      <c r="DG87" s="290">
        <v>5.3</v>
      </c>
      <c r="DH87" s="716">
        <f>par!DI158</f>
        <v>0</v>
      </c>
      <c r="DI87" s="819"/>
      <c r="DJ87" s="289"/>
      <c r="DK87" s="290">
        <v>5.3</v>
      </c>
      <c r="DL87" s="716">
        <f>par!DM158</f>
        <v>0</v>
      </c>
      <c r="DM87" s="819"/>
      <c r="DN87" s="289"/>
      <c r="DO87" s="290">
        <v>5.3</v>
      </c>
      <c r="DP87" s="716">
        <f>par!DQ158</f>
        <v>0</v>
      </c>
      <c r="DQ87" s="819"/>
      <c r="DR87" s="289"/>
      <c r="DS87" s="290">
        <v>5.3</v>
      </c>
      <c r="DT87" s="716">
        <f>par!DU158</f>
        <v>0</v>
      </c>
      <c r="DU87" s="819"/>
      <c r="DV87" s="289"/>
      <c r="DW87" s="290">
        <v>5.3</v>
      </c>
      <c r="DX87" s="716">
        <f>par!DY158</f>
        <v>0</v>
      </c>
      <c r="DY87" s="819"/>
      <c r="DZ87" s="289"/>
      <c r="EA87" s="290">
        <v>5.3</v>
      </c>
      <c r="EB87" s="716">
        <f>par!EC158</f>
        <v>0</v>
      </c>
      <c r="EC87" s="819"/>
      <c r="ED87" s="289"/>
      <c r="EE87" s="290">
        <v>5.3</v>
      </c>
      <c r="EF87" s="716">
        <f>par!EG158</f>
        <v>0</v>
      </c>
      <c r="EG87" s="819"/>
      <c r="EH87" s="289"/>
      <c r="EI87" s="290">
        <v>5.3</v>
      </c>
      <c r="EJ87" s="716">
        <f>par!EK158</f>
        <v>0</v>
      </c>
      <c r="EK87" s="819"/>
      <c r="EL87" s="289"/>
      <c r="EM87" s="290">
        <v>5.3</v>
      </c>
      <c r="EN87" s="716">
        <f>par!EO158</f>
        <v>0</v>
      </c>
      <c r="EO87" s="819"/>
      <c r="EP87" s="289"/>
      <c r="EQ87" s="290">
        <v>5.3</v>
      </c>
      <c r="ER87" s="716">
        <f>par!ES158</f>
        <v>0</v>
      </c>
      <c r="ES87" s="819"/>
      <c r="ET87" s="289"/>
      <c r="EU87" s="290">
        <v>5.3</v>
      </c>
      <c r="EV87" s="716">
        <f>par!EW158</f>
        <v>0</v>
      </c>
      <c r="EW87" s="819"/>
      <c r="EX87" s="289"/>
      <c r="EY87" s="290">
        <v>5.3</v>
      </c>
      <c r="EZ87" s="716">
        <f>par!FA158</f>
        <v>0</v>
      </c>
      <c r="FA87" s="819"/>
      <c r="FB87" s="289"/>
      <c r="FC87" s="290">
        <v>5.3</v>
      </c>
      <c r="FD87" s="716">
        <f>par!FE158</f>
        <v>0</v>
      </c>
      <c r="FE87" s="819"/>
      <c r="FF87" s="289"/>
      <c r="FG87" s="290">
        <v>5.3</v>
      </c>
      <c r="FH87" s="716">
        <f>par!FI158</f>
        <v>0</v>
      </c>
      <c r="FI87" s="819"/>
      <c r="FJ87" s="289"/>
      <c r="FK87" s="290">
        <v>5.3</v>
      </c>
      <c r="FL87" s="716">
        <f>par!FM158</f>
        <v>0</v>
      </c>
      <c r="FM87" s="819"/>
      <c r="FN87" s="289"/>
      <c r="FO87" s="290">
        <v>5.3</v>
      </c>
      <c r="FP87" s="716">
        <f>par!FQ158</f>
        <v>0</v>
      </c>
      <c r="FQ87" s="819"/>
      <c r="FR87" s="289"/>
      <c r="FS87" s="290">
        <v>5.3</v>
      </c>
      <c r="FT87" s="716">
        <f>par!FU158</f>
        <v>0</v>
      </c>
      <c r="FU87" s="819"/>
      <c r="FV87" s="289"/>
      <c r="FW87" s="290">
        <v>5.3</v>
      </c>
      <c r="FX87" s="716">
        <f>par!FY158</f>
        <v>0</v>
      </c>
      <c r="FY87" s="819"/>
      <c r="FZ87" s="289"/>
      <c r="GA87" s="290">
        <v>5.3</v>
      </c>
      <c r="GB87" s="716">
        <f>par!GC158</f>
        <v>0</v>
      </c>
      <c r="GC87" s="819"/>
      <c r="GD87" s="289"/>
      <c r="GE87" s="290">
        <v>5.3</v>
      </c>
      <c r="GF87" s="716">
        <f>par!GG158</f>
        <v>0</v>
      </c>
      <c r="GG87" s="819"/>
      <c r="GH87" s="289"/>
      <c r="GI87" s="290">
        <v>5.3</v>
      </c>
      <c r="GJ87" s="716">
        <f>par!GK158</f>
        <v>0</v>
      </c>
      <c r="GK87" s="819"/>
      <c r="GL87" s="289"/>
      <c r="GM87" s="290">
        <v>5.3</v>
      </c>
      <c r="GN87" s="716">
        <f>par!GO158</f>
        <v>0</v>
      </c>
      <c r="GO87" s="819"/>
      <c r="GP87" s="289"/>
      <c r="GQ87" s="290">
        <v>5.3</v>
      </c>
      <c r="GR87" s="716">
        <f>par!GS158</f>
        <v>0</v>
      </c>
      <c r="GS87" s="819"/>
      <c r="GT87" s="289"/>
      <c r="GU87" s="290">
        <v>5.3</v>
      </c>
      <c r="GV87" s="716">
        <f>par!GW158</f>
        <v>0</v>
      </c>
      <c r="GW87" s="819"/>
      <c r="GX87" s="289"/>
      <c r="GY87" s="290">
        <v>5.3</v>
      </c>
      <c r="GZ87" s="716">
        <f>par!HA158</f>
        <v>0</v>
      </c>
      <c r="HA87" s="819"/>
      <c r="HB87" s="289"/>
      <c r="HC87" s="290">
        <v>5.3</v>
      </c>
      <c r="HD87" s="716">
        <f>par!HE158</f>
        <v>0</v>
      </c>
      <c r="HE87" s="819"/>
      <c r="HF87" s="289"/>
      <c r="HG87" s="290">
        <v>5.3</v>
      </c>
      <c r="HH87" s="716">
        <f>par!HI158</f>
        <v>0</v>
      </c>
      <c r="HI87" s="819"/>
      <c r="HJ87" s="289"/>
      <c r="HK87" s="290">
        <v>5.3</v>
      </c>
      <c r="HL87" s="716">
        <f>par!HM158</f>
        <v>0</v>
      </c>
      <c r="HM87" s="819"/>
      <c r="HN87" s="289"/>
      <c r="HO87" s="290">
        <v>5.3</v>
      </c>
      <c r="HP87" s="716">
        <f>par!HQ158</f>
        <v>0</v>
      </c>
      <c r="HQ87" s="819"/>
      <c r="HR87" s="289"/>
      <c r="HS87" s="290">
        <v>5.3</v>
      </c>
      <c r="HT87" s="716">
        <f>par!HU158</f>
        <v>0</v>
      </c>
      <c r="HU87" s="819"/>
      <c r="HV87" s="289"/>
      <c r="HW87" s="290">
        <v>5.3</v>
      </c>
      <c r="HX87" s="716">
        <f>par!HY158</f>
        <v>0</v>
      </c>
      <c r="HY87" s="819"/>
      <c r="HZ87" s="289"/>
      <c r="IA87" s="290">
        <v>5.3</v>
      </c>
      <c r="IB87" s="716">
        <f>par!IC158</f>
        <v>0</v>
      </c>
      <c r="IC87" s="819"/>
      <c r="ID87" s="289"/>
      <c r="IE87" s="290">
        <v>5.3</v>
      </c>
      <c r="IF87" s="716">
        <f>par!IG158</f>
        <v>0</v>
      </c>
      <c r="IG87" s="819"/>
      <c r="IH87" s="289"/>
      <c r="II87" s="290">
        <v>5.3</v>
      </c>
      <c r="IJ87" s="716">
        <f>par!IK158</f>
        <v>0</v>
      </c>
      <c r="IK87" s="819"/>
      <c r="IL87" s="289"/>
      <c r="IM87" s="290">
        <v>5.3</v>
      </c>
      <c r="IN87" s="716">
        <f>par!IO158</f>
        <v>0</v>
      </c>
      <c r="IO87" s="819"/>
      <c r="IP87" s="289"/>
      <c r="IQ87" s="290">
        <v>5.3</v>
      </c>
      <c r="IR87" s="716">
        <f>par!IS158</f>
        <v>0</v>
      </c>
      <c r="IS87" s="819"/>
      <c r="IT87" s="289"/>
      <c r="IU87" s="290">
        <v>5.3</v>
      </c>
      <c r="IV87" s="716" t="e">
        <f>par!#REF!</f>
        <v>#REF!</v>
      </c>
      <c r="IW87" s="819"/>
      <c r="IX87" s="289"/>
      <c r="IY87" s="290">
        <v>5.3</v>
      </c>
    </row>
    <row r="88" spans="6:259" ht="30.25" hidden="1" customHeight="1" x14ac:dyDescent="0.35">
      <c r="G88" s="452"/>
      <c r="H88" s="716">
        <f>par!I159</f>
        <v>0</v>
      </c>
      <c r="I88" s="819"/>
      <c r="J88" s="289"/>
      <c r="K88" s="295">
        <f>6.784*10^-4*25</f>
        <v>1.6959999999999999E-2</v>
      </c>
      <c r="L88" s="716">
        <f>par!M159</f>
        <v>0</v>
      </c>
      <c r="M88" s="819"/>
      <c r="N88" s="289"/>
      <c r="O88" s="295">
        <f>6.784*10^-4*25</f>
        <v>1.6959999999999999E-2</v>
      </c>
      <c r="P88" s="716">
        <f>par!Q159</f>
        <v>0</v>
      </c>
      <c r="Q88" s="819"/>
      <c r="R88" s="289"/>
      <c r="S88" s="295">
        <f>6.784*10^-4*25</f>
        <v>1.6959999999999999E-2</v>
      </c>
      <c r="T88" s="716">
        <f>par!U159</f>
        <v>0</v>
      </c>
      <c r="U88" s="819"/>
      <c r="V88" s="289"/>
      <c r="W88" s="295">
        <f>6.784*10^-4*25</f>
        <v>1.6959999999999999E-2</v>
      </c>
      <c r="X88" s="716">
        <f>par!Y159</f>
        <v>0</v>
      </c>
      <c r="Y88" s="819"/>
      <c r="Z88" s="289"/>
      <c r="AA88" s="295">
        <f>6.784*10^-4*25</f>
        <v>1.6959999999999999E-2</v>
      </c>
      <c r="AB88" s="716">
        <f>par!AC159</f>
        <v>0</v>
      </c>
      <c r="AC88" s="819"/>
      <c r="AD88" s="289"/>
      <c r="AE88" s="295">
        <f>6.784*10^-4*25</f>
        <v>1.6959999999999999E-2</v>
      </c>
      <c r="AF88" s="716">
        <f>par!AG159</f>
        <v>0</v>
      </c>
      <c r="AG88" s="819"/>
      <c r="AH88" s="289"/>
      <c r="AI88" s="295">
        <f>6.784*10^-4*25</f>
        <v>1.6959999999999999E-2</v>
      </c>
      <c r="AJ88" s="716">
        <f>par!AK159</f>
        <v>0</v>
      </c>
      <c r="AK88" s="819"/>
      <c r="AL88" s="289"/>
      <c r="AM88" s="295">
        <f>6.784*10^-4*25</f>
        <v>1.6959999999999999E-2</v>
      </c>
      <c r="AN88" s="716">
        <f>par!AO159</f>
        <v>0</v>
      </c>
      <c r="AO88" s="819"/>
      <c r="AP88" s="289"/>
      <c r="AQ88" s="295">
        <f>6.784*10^-4*25</f>
        <v>1.6959999999999999E-2</v>
      </c>
      <c r="AR88" s="716">
        <f>par!AS159</f>
        <v>0</v>
      </c>
      <c r="AS88" s="819"/>
      <c r="AT88" s="289"/>
      <c r="AU88" s="295">
        <f>6.784*10^-4*25</f>
        <v>1.6959999999999999E-2</v>
      </c>
      <c r="AV88" s="716">
        <f>par!AW159</f>
        <v>0</v>
      </c>
      <c r="AW88" s="819"/>
      <c r="AX88" s="289"/>
      <c r="AY88" s="295">
        <f>6.784*10^-4*25</f>
        <v>1.6959999999999999E-2</v>
      </c>
      <c r="AZ88" s="716">
        <f>par!BA159</f>
        <v>0</v>
      </c>
      <c r="BA88" s="819"/>
      <c r="BB88" s="289"/>
      <c r="BC88" s="295">
        <f>6.784*10^-4*25</f>
        <v>1.6959999999999999E-2</v>
      </c>
      <c r="BD88" s="716">
        <f>par!BE159</f>
        <v>0</v>
      </c>
      <c r="BE88" s="819"/>
      <c r="BF88" s="289"/>
      <c r="BG88" s="295">
        <f>6.784*10^-4*25</f>
        <v>1.6959999999999999E-2</v>
      </c>
      <c r="BH88" s="716">
        <f>par!BI159</f>
        <v>0</v>
      </c>
      <c r="BI88" s="819"/>
      <c r="BJ88" s="289"/>
      <c r="BK88" s="295">
        <f>6.784*10^-4*25</f>
        <v>1.6959999999999999E-2</v>
      </c>
      <c r="BL88" s="716">
        <f>par!BM159</f>
        <v>0</v>
      </c>
      <c r="BM88" s="819"/>
      <c r="BN88" s="289"/>
      <c r="BO88" s="295">
        <f>6.784*10^-4*25</f>
        <v>1.6959999999999999E-2</v>
      </c>
      <c r="BP88" s="716">
        <f>par!BQ159</f>
        <v>0</v>
      </c>
      <c r="BQ88" s="819"/>
      <c r="BR88" s="289"/>
      <c r="BS88" s="295">
        <f>6.784*10^-4*25</f>
        <v>1.6959999999999999E-2</v>
      </c>
      <c r="BT88" s="716">
        <f>par!BU159</f>
        <v>0</v>
      </c>
      <c r="BU88" s="819"/>
      <c r="BV88" s="289"/>
      <c r="BW88" s="295">
        <f>6.784*10^-4*25</f>
        <v>1.6959999999999999E-2</v>
      </c>
      <c r="BX88" s="716">
        <f>par!BY159</f>
        <v>0</v>
      </c>
      <c r="BY88" s="819"/>
      <c r="BZ88" s="289"/>
      <c r="CA88" s="295">
        <f>6.784*10^-4*25</f>
        <v>1.6959999999999999E-2</v>
      </c>
      <c r="CB88" s="716">
        <f>par!CC159</f>
        <v>0</v>
      </c>
      <c r="CC88" s="819"/>
      <c r="CD88" s="289"/>
      <c r="CE88" s="295">
        <f>6.784*10^-4*25</f>
        <v>1.6959999999999999E-2</v>
      </c>
      <c r="CF88" s="716">
        <f>par!CG159</f>
        <v>0</v>
      </c>
      <c r="CG88" s="819"/>
      <c r="CH88" s="289"/>
      <c r="CI88" s="295">
        <f>6.784*10^-4*25</f>
        <v>1.6959999999999999E-2</v>
      </c>
      <c r="CJ88" s="716">
        <f>par!CK159</f>
        <v>0</v>
      </c>
      <c r="CK88" s="819"/>
      <c r="CL88" s="289"/>
      <c r="CM88" s="295">
        <f>6.784*10^-4*25</f>
        <v>1.6959999999999999E-2</v>
      </c>
      <c r="CN88" s="716">
        <f>par!CO159</f>
        <v>0</v>
      </c>
      <c r="CO88" s="819"/>
      <c r="CP88" s="289"/>
      <c r="CQ88" s="295">
        <f>6.784*10^-4*25</f>
        <v>1.6959999999999999E-2</v>
      </c>
      <c r="CR88" s="716">
        <f>par!CS159</f>
        <v>0</v>
      </c>
      <c r="CS88" s="819"/>
      <c r="CT88" s="289"/>
      <c r="CU88" s="295">
        <f>6.784*10^-4*25</f>
        <v>1.6959999999999999E-2</v>
      </c>
      <c r="CV88" s="716">
        <f>par!CW159</f>
        <v>0</v>
      </c>
      <c r="CW88" s="819"/>
      <c r="CX88" s="289"/>
      <c r="CY88" s="295">
        <f>6.784*10^-4*25</f>
        <v>1.6959999999999999E-2</v>
      </c>
      <c r="CZ88" s="716">
        <f>par!DA159</f>
        <v>0</v>
      </c>
      <c r="DA88" s="819"/>
      <c r="DB88" s="289"/>
      <c r="DC88" s="295">
        <f>6.784*10^-4*25</f>
        <v>1.6959999999999999E-2</v>
      </c>
      <c r="DD88" s="716">
        <f>par!DE159</f>
        <v>0</v>
      </c>
      <c r="DE88" s="819"/>
      <c r="DF88" s="289"/>
      <c r="DG88" s="295">
        <f>6.784*10^-4*25</f>
        <v>1.6959999999999999E-2</v>
      </c>
      <c r="DH88" s="716">
        <f>par!DI159</f>
        <v>0</v>
      </c>
      <c r="DI88" s="819"/>
      <c r="DJ88" s="289"/>
      <c r="DK88" s="295">
        <f>6.784*10^-4*25</f>
        <v>1.6959999999999999E-2</v>
      </c>
      <c r="DL88" s="716">
        <f>par!DM159</f>
        <v>0</v>
      </c>
      <c r="DM88" s="819"/>
      <c r="DN88" s="289"/>
      <c r="DO88" s="295">
        <f>6.784*10^-4*25</f>
        <v>1.6959999999999999E-2</v>
      </c>
      <c r="DP88" s="716">
        <f>par!DQ159</f>
        <v>0</v>
      </c>
      <c r="DQ88" s="819"/>
      <c r="DR88" s="289"/>
      <c r="DS88" s="295">
        <f>6.784*10^-4*25</f>
        <v>1.6959999999999999E-2</v>
      </c>
      <c r="DT88" s="716">
        <f>par!DU159</f>
        <v>0</v>
      </c>
      <c r="DU88" s="819"/>
      <c r="DV88" s="289"/>
      <c r="DW88" s="295">
        <f>6.784*10^-4*25</f>
        <v>1.6959999999999999E-2</v>
      </c>
      <c r="DX88" s="716">
        <f>par!DY159</f>
        <v>0</v>
      </c>
      <c r="DY88" s="819"/>
      <c r="DZ88" s="289"/>
      <c r="EA88" s="295">
        <f>6.784*10^-4*25</f>
        <v>1.6959999999999999E-2</v>
      </c>
      <c r="EB88" s="716">
        <f>par!EC159</f>
        <v>0</v>
      </c>
      <c r="EC88" s="819"/>
      <c r="ED88" s="289"/>
      <c r="EE88" s="295">
        <f>6.784*10^-4*25</f>
        <v>1.6959999999999999E-2</v>
      </c>
      <c r="EF88" s="716">
        <f>par!EG159</f>
        <v>0</v>
      </c>
      <c r="EG88" s="819"/>
      <c r="EH88" s="289"/>
      <c r="EI88" s="295">
        <f>6.784*10^-4*25</f>
        <v>1.6959999999999999E-2</v>
      </c>
      <c r="EJ88" s="716">
        <f>par!EK159</f>
        <v>0</v>
      </c>
      <c r="EK88" s="819"/>
      <c r="EL88" s="289"/>
      <c r="EM88" s="295">
        <f>6.784*10^-4*25</f>
        <v>1.6959999999999999E-2</v>
      </c>
      <c r="EN88" s="716">
        <f>par!EO159</f>
        <v>0</v>
      </c>
      <c r="EO88" s="819"/>
      <c r="EP88" s="289"/>
      <c r="EQ88" s="295">
        <f>6.784*10^-4*25</f>
        <v>1.6959999999999999E-2</v>
      </c>
      <c r="ER88" s="716">
        <f>par!ES159</f>
        <v>0</v>
      </c>
      <c r="ES88" s="819"/>
      <c r="ET88" s="289"/>
      <c r="EU88" s="295">
        <f>6.784*10^-4*25</f>
        <v>1.6959999999999999E-2</v>
      </c>
      <c r="EV88" s="716">
        <f>par!EW159</f>
        <v>0</v>
      </c>
      <c r="EW88" s="819"/>
      <c r="EX88" s="289"/>
      <c r="EY88" s="295">
        <f>6.784*10^-4*25</f>
        <v>1.6959999999999999E-2</v>
      </c>
      <c r="EZ88" s="716">
        <f>par!FA159</f>
        <v>0</v>
      </c>
      <c r="FA88" s="819"/>
      <c r="FB88" s="289"/>
      <c r="FC88" s="295">
        <f>6.784*10^-4*25</f>
        <v>1.6959999999999999E-2</v>
      </c>
      <c r="FD88" s="716">
        <f>par!FE159</f>
        <v>0</v>
      </c>
      <c r="FE88" s="819"/>
      <c r="FF88" s="289"/>
      <c r="FG88" s="295">
        <f>6.784*10^-4*25</f>
        <v>1.6959999999999999E-2</v>
      </c>
      <c r="FH88" s="716">
        <f>par!FI159</f>
        <v>0</v>
      </c>
      <c r="FI88" s="819"/>
      <c r="FJ88" s="289"/>
      <c r="FK88" s="295">
        <f>6.784*10^-4*25</f>
        <v>1.6959999999999999E-2</v>
      </c>
      <c r="FL88" s="716">
        <f>par!FM159</f>
        <v>0</v>
      </c>
      <c r="FM88" s="819"/>
      <c r="FN88" s="289"/>
      <c r="FO88" s="295">
        <f>6.784*10^-4*25</f>
        <v>1.6959999999999999E-2</v>
      </c>
      <c r="FP88" s="716">
        <f>par!FQ159</f>
        <v>0</v>
      </c>
      <c r="FQ88" s="819"/>
      <c r="FR88" s="289"/>
      <c r="FS88" s="295">
        <f>6.784*10^-4*25</f>
        <v>1.6959999999999999E-2</v>
      </c>
      <c r="FT88" s="716">
        <f>par!FU159</f>
        <v>0</v>
      </c>
      <c r="FU88" s="819"/>
      <c r="FV88" s="289"/>
      <c r="FW88" s="295">
        <f>6.784*10^-4*25</f>
        <v>1.6959999999999999E-2</v>
      </c>
      <c r="FX88" s="716">
        <f>par!FY159</f>
        <v>0</v>
      </c>
      <c r="FY88" s="819"/>
      <c r="FZ88" s="289"/>
      <c r="GA88" s="295">
        <f>6.784*10^-4*25</f>
        <v>1.6959999999999999E-2</v>
      </c>
      <c r="GB88" s="716">
        <f>par!GC159</f>
        <v>0</v>
      </c>
      <c r="GC88" s="819"/>
      <c r="GD88" s="289"/>
      <c r="GE88" s="295">
        <f>6.784*10^-4*25</f>
        <v>1.6959999999999999E-2</v>
      </c>
      <c r="GF88" s="716">
        <f>par!GG159</f>
        <v>0</v>
      </c>
      <c r="GG88" s="819"/>
      <c r="GH88" s="289"/>
      <c r="GI88" s="295">
        <f>6.784*10^-4*25</f>
        <v>1.6959999999999999E-2</v>
      </c>
      <c r="GJ88" s="716">
        <f>par!GK159</f>
        <v>0</v>
      </c>
      <c r="GK88" s="819"/>
      <c r="GL88" s="289"/>
      <c r="GM88" s="295">
        <f>6.784*10^-4*25</f>
        <v>1.6959999999999999E-2</v>
      </c>
      <c r="GN88" s="716">
        <f>par!GO159</f>
        <v>0</v>
      </c>
      <c r="GO88" s="819"/>
      <c r="GP88" s="289"/>
      <c r="GQ88" s="295">
        <f>6.784*10^-4*25</f>
        <v>1.6959999999999999E-2</v>
      </c>
      <c r="GR88" s="716">
        <f>par!GS159</f>
        <v>0</v>
      </c>
      <c r="GS88" s="819"/>
      <c r="GT88" s="289"/>
      <c r="GU88" s="295">
        <f>6.784*10^-4*25</f>
        <v>1.6959999999999999E-2</v>
      </c>
      <c r="GV88" s="716">
        <f>par!GW159</f>
        <v>0</v>
      </c>
      <c r="GW88" s="819"/>
      <c r="GX88" s="289"/>
      <c r="GY88" s="295">
        <f>6.784*10^-4*25</f>
        <v>1.6959999999999999E-2</v>
      </c>
      <c r="GZ88" s="716">
        <f>par!HA159</f>
        <v>0</v>
      </c>
      <c r="HA88" s="819"/>
      <c r="HB88" s="289"/>
      <c r="HC88" s="295">
        <f>6.784*10^-4*25</f>
        <v>1.6959999999999999E-2</v>
      </c>
      <c r="HD88" s="716">
        <f>par!HE159</f>
        <v>0</v>
      </c>
      <c r="HE88" s="819"/>
      <c r="HF88" s="289"/>
      <c r="HG88" s="295">
        <f>6.784*10^-4*25</f>
        <v>1.6959999999999999E-2</v>
      </c>
      <c r="HH88" s="716">
        <f>par!HI159</f>
        <v>0</v>
      </c>
      <c r="HI88" s="819"/>
      <c r="HJ88" s="289"/>
      <c r="HK88" s="295">
        <f>6.784*10^-4*25</f>
        <v>1.6959999999999999E-2</v>
      </c>
      <c r="HL88" s="716">
        <f>par!HM159</f>
        <v>0</v>
      </c>
      <c r="HM88" s="819"/>
      <c r="HN88" s="289"/>
      <c r="HO88" s="295">
        <f>6.784*10^-4*25</f>
        <v>1.6959999999999999E-2</v>
      </c>
      <c r="HP88" s="716">
        <f>par!HQ159</f>
        <v>0</v>
      </c>
      <c r="HQ88" s="819"/>
      <c r="HR88" s="289"/>
      <c r="HS88" s="295">
        <f>6.784*10^-4*25</f>
        <v>1.6959999999999999E-2</v>
      </c>
      <c r="HT88" s="716">
        <f>par!HU159</f>
        <v>0</v>
      </c>
      <c r="HU88" s="819"/>
      <c r="HV88" s="289"/>
      <c r="HW88" s="295">
        <f>6.784*10^-4*25</f>
        <v>1.6959999999999999E-2</v>
      </c>
      <c r="HX88" s="716">
        <f>par!HY159</f>
        <v>0</v>
      </c>
      <c r="HY88" s="819"/>
      <c r="HZ88" s="289"/>
      <c r="IA88" s="295">
        <f>6.784*10^-4*25</f>
        <v>1.6959999999999999E-2</v>
      </c>
      <c r="IB88" s="716">
        <f>par!IC159</f>
        <v>0</v>
      </c>
      <c r="IC88" s="819"/>
      <c r="ID88" s="289"/>
      <c r="IE88" s="295">
        <f>6.784*10^-4*25</f>
        <v>1.6959999999999999E-2</v>
      </c>
      <c r="IF88" s="716">
        <f>par!IG159</f>
        <v>0</v>
      </c>
      <c r="IG88" s="819"/>
      <c r="IH88" s="289"/>
      <c r="II88" s="295">
        <f>6.784*10^-4*25</f>
        <v>1.6959999999999999E-2</v>
      </c>
      <c r="IJ88" s="716">
        <f>par!IK159</f>
        <v>0</v>
      </c>
      <c r="IK88" s="819"/>
      <c r="IL88" s="289"/>
      <c r="IM88" s="295">
        <f>6.784*10^-4*25</f>
        <v>1.6959999999999999E-2</v>
      </c>
      <c r="IN88" s="716">
        <f>par!IO159</f>
        <v>0</v>
      </c>
      <c r="IO88" s="819"/>
      <c r="IP88" s="289"/>
      <c r="IQ88" s="295">
        <f>6.784*10^-4*25</f>
        <v>1.6959999999999999E-2</v>
      </c>
      <c r="IR88" s="716">
        <f>par!IS159</f>
        <v>0</v>
      </c>
      <c r="IS88" s="819"/>
      <c r="IT88" s="289"/>
      <c r="IU88" s="295">
        <f>6.784*10^-4*25</f>
        <v>1.6959999999999999E-2</v>
      </c>
      <c r="IV88" s="716" t="e">
        <f>par!#REF!</f>
        <v>#REF!</v>
      </c>
      <c r="IW88" s="819"/>
      <c r="IX88" s="289"/>
      <c r="IY88" s="295">
        <f>6.784*10^-4*25</f>
        <v>1.6959999999999999E-2</v>
      </c>
    </row>
    <row r="89" spans="6:259" ht="30.25" hidden="1" customHeight="1" x14ac:dyDescent="0.35">
      <c r="G89" s="453"/>
    </row>
    <row r="90" spans="6:259" ht="30.25" hidden="1" customHeight="1" x14ac:dyDescent="0.35">
      <c r="F90" s="442"/>
      <c r="G90" s="452"/>
    </row>
    <row r="91" spans="6:259" ht="30.25" hidden="1" customHeight="1" x14ac:dyDescent="0.35">
      <c r="F91" s="438"/>
      <c r="G91" s="454"/>
    </row>
    <row r="92" spans="6:259" ht="30.25" hidden="1" customHeight="1" x14ac:dyDescent="0.35">
      <c r="F92" s="477"/>
      <c r="G92" s="454"/>
    </row>
    <row r="93" spans="6:259" ht="30.25" hidden="1" customHeight="1" x14ac:dyDescent="0.35">
      <c r="F93" s="478"/>
      <c r="G93" s="454"/>
    </row>
    <row r="94" spans="6:259" ht="15.75" hidden="1" customHeight="1" x14ac:dyDescent="0.35">
      <c r="F94" s="477"/>
      <c r="G94" s="455"/>
    </row>
    <row r="95" spans="6:259" ht="15.75" hidden="1" customHeight="1" x14ac:dyDescent="0.35">
      <c r="F95" s="477"/>
      <c r="G95" s="456"/>
    </row>
    <row r="96" spans="6:259" ht="15.75" hidden="1" customHeight="1" x14ac:dyDescent="0.35">
      <c r="F96" s="477"/>
      <c r="G96" s="456"/>
    </row>
    <row r="97" spans="1:7" s="489" customFormat="1" ht="30.25" hidden="1" customHeight="1" x14ac:dyDescent="0.35">
      <c r="A97" s="493"/>
      <c r="B97" s="490"/>
      <c r="C97" s="523"/>
      <c r="D97" s="443"/>
      <c r="E97" s="443"/>
      <c r="F97" s="477"/>
      <c r="G97" s="456"/>
    </row>
    <row r="98" spans="1:7" ht="19.5" hidden="1" customHeight="1" x14ac:dyDescent="0.35">
      <c r="B98" s="490"/>
      <c r="C98" s="523"/>
      <c r="D98" s="443"/>
      <c r="E98" s="443"/>
      <c r="F98" s="477"/>
      <c r="G98" s="456"/>
    </row>
    <row r="99" spans="1:7" ht="19.5" hidden="1" customHeight="1" x14ac:dyDescent="0.35">
      <c r="B99" s="490"/>
      <c r="C99" s="523"/>
      <c r="D99" s="443"/>
      <c r="E99" s="443"/>
      <c r="F99" s="477"/>
      <c r="G99" s="456"/>
    </row>
    <row r="100" spans="1:7" ht="15.75" hidden="1" customHeight="1" x14ac:dyDescent="0.35">
      <c r="B100" s="490"/>
      <c r="C100" s="523"/>
      <c r="D100" s="443"/>
      <c r="E100" s="443"/>
      <c r="F100" s="477"/>
      <c r="G100" s="452"/>
    </row>
    <row r="101" spans="1:7" ht="15.75" hidden="1" customHeight="1" x14ac:dyDescent="0.35">
      <c r="B101" s="490"/>
      <c r="C101" s="523"/>
      <c r="D101" s="443"/>
      <c r="E101" s="443"/>
      <c r="F101" s="477"/>
      <c r="G101" s="452"/>
    </row>
    <row r="102" spans="1:7" ht="15.75" hidden="1" customHeight="1" x14ac:dyDescent="0.35">
      <c r="B102" s="490"/>
      <c r="C102" s="523"/>
      <c r="D102" s="443"/>
      <c r="E102" s="443"/>
      <c r="F102" s="477"/>
      <c r="G102" s="452"/>
    </row>
    <row r="103" spans="1:7" ht="15.75" hidden="1" customHeight="1" x14ac:dyDescent="0.35">
      <c r="B103" s="490"/>
      <c r="C103" s="523"/>
      <c r="D103" s="443"/>
      <c r="E103" s="443"/>
      <c r="F103" s="477"/>
      <c r="G103" s="457"/>
    </row>
    <row r="104" spans="1:7" ht="19.5" hidden="1" customHeight="1" x14ac:dyDescent="0.35">
      <c r="B104" s="490"/>
      <c r="C104" s="523"/>
      <c r="D104" s="443"/>
      <c r="E104" s="443"/>
      <c r="F104" s="477"/>
      <c r="G104" s="457"/>
    </row>
    <row r="105" spans="1:7" ht="15.75" hidden="1" customHeight="1" x14ac:dyDescent="0.35">
      <c r="B105" s="490"/>
      <c r="C105" s="523"/>
      <c r="D105" s="443"/>
      <c r="E105" s="443"/>
      <c r="F105" s="477"/>
      <c r="G105" s="458"/>
    </row>
    <row r="106" spans="1:7" ht="18.75" hidden="1" customHeight="1" x14ac:dyDescent="0.35">
      <c r="B106" s="490"/>
      <c r="C106" s="523"/>
      <c r="D106" s="443"/>
      <c r="E106" s="443"/>
      <c r="F106" s="477"/>
      <c r="G106" s="458"/>
    </row>
    <row r="107" spans="1:7" ht="48.25" hidden="1" customHeight="1" x14ac:dyDescent="0.35">
      <c r="B107" s="490"/>
      <c r="C107" s="523"/>
      <c r="D107" s="443"/>
      <c r="E107" s="443"/>
      <c r="F107" s="477"/>
      <c r="G107" s="458"/>
    </row>
    <row r="108" spans="1:7" ht="18.75" hidden="1" customHeight="1" x14ac:dyDescent="0.35">
      <c r="B108" s="490"/>
      <c r="C108" s="523"/>
      <c r="D108" s="443"/>
      <c r="E108" s="443"/>
      <c r="F108" s="477"/>
      <c r="G108" s="457"/>
    </row>
    <row r="109" spans="1:7" ht="18.75" hidden="1" customHeight="1" x14ac:dyDescent="0.35">
      <c r="B109" s="490"/>
      <c r="C109" s="523"/>
      <c r="D109" s="443"/>
      <c r="E109" s="443"/>
      <c r="F109" s="477"/>
      <c r="G109" s="457"/>
    </row>
    <row r="110" spans="1:7" ht="18.75" hidden="1" customHeight="1" x14ac:dyDescent="0.35">
      <c r="B110" s="490"/>
      <c r="C110" s="523"/>
      <c r="D110" s="443"/>
      <c r="E110" s="443"/>
      <c r="F110" s="477"/>
      <c r="G110" s="458"/>
    </row>
    <row r="111" spans="1:7" ht="18.75" hidden="1" customHeight="1" x14ac:dyDescent="0.35">
      <c r="B111" s="490"/>
      <c r="C111" s="523"/>
      <c r="D111" s="443"/>
      <c r="E111" s="443"/>
      <c r="F111" s="477"/>
      <c r="G111" s="438"/>
    </row>
    <row r="112" spans="1:7" ht="18.75" hidden="1" customHeight="1" x14ac:dyDescent="0.35">
      <c r="B112" s="490"/>
      <c r="C112" s="523"/>
      <c r="D112" s="443"/>
      <c r="E112" s="443"/>
      <c r="F112" s="477"/>
      <c r="G112" s="459"/>
    </row>
    <row r="113" spans="2:7" ht="37.5" hidden="1" customHeight="1" x14ac:dyDescent="0.35">
      <c r="B113" s="490"/>
      <c r="C113" s="523"/>
      <c r="D113" s="443"/>
      <c r="E113" s="443"/>
      <c r="F113" s="477"/>
      <c r="G113" s="490"/>
    </row>
    <row r="114" spans="2:7" ht="37.5" hidden="1" customHeight="1" x14ac:dyDescent="0.35">
      <c r="B114" s="490"/>
      <c r="C114" s="523"/>
      <c r="D114" s="443"/>
      <c r="E114" s="443"/>
      <c r="F114" s="477"/>
      <c r="G114" s="491"/>
    </row>
    <row r="115" spans="2:7" ht="18.75" hidden="1" customHeight="1" x14ac:dyDescent="0.35">
      <c r="B115" s="490"/>
      <c r="C115" s="523"/>
      <c r="D115" s="443"/>
      <c r="E115" s="443"/>
      <c r="F115" s="477"/>
      <c r="G115" s="491"/>
    </row>
    <row r="116" spans="2:7" ht="18.75" hidden="1" customHeight="1" x14ac:dyDescent="0.35">
      <c r="B116" s="490"/>
      <c r="C116" s="523"/>
      <c r="D116" s="443"/>
      <c r="E116" s="443"/>
      <c r="F116" s="477"/>
      <c r="G116" s="491"/>
    </row>
    <row r="117" spans="2:7" ht="18.75" hidden="1" customHeight="1" x14ac:dyDescent="0.35">
      <c r="B117" s="490"/>
      <c r="C117" s="523"/>
      <c r="D117" s="443"/>
      <c r="E117" s="443"/>
      <c r="F117" s="477"/>
      <c r="G117" s="491"/>
    </row>
    <row r="118" spans="2:7" ht="18.75" hidden="1" customHeight="1" x14ac:dyDescent="0.35">
      <c r="B118" s="490"/>
      <c r="C118" s="523"/>
      <c r="D118" s="443"/>
      <c r="E118" s="443"/>
      <c r="F118" s="477"/>
      <c r="G118" s="460"/>
    </row>
    <row r="119" spans="2:7" ht="18.75" hidden="1" customHeight="1" x14ac:dyDescent="0.35">
      <c r="B119" s="490"/>
      <c r="C119" s="523"/>
      <c r="D119" s="443"/>
      <c r="E119" s="443"/>
      <c r="F119" s="477"/>
      <c r="G119" s="438"/>
    </row>
    <row r="120" spans="2:7" ht="18.75" hidden="1" customHeight="1" x14ac:dyDescent="0.35">
      <c r="B120" s="490"/>
      <c r="C120" s="523"/>
      <c r="D120" s="443"/>
      <c r="E120" s="443"/>
      <c r="F120" s="477"/>
      <c r="G120" s="439"/>
    </row>
    <row r="121" spans="2:7" ht="18.75" hidden="1" customHeight="1" x14ac:dyDescent="0.35">
      <c r="B121" s="490"/>
      <c r="C121" s="523"/>
      <c r="D121" s="443"/>
      <c r="E121" s="443"/>
      <c r="F121" s="477"/>
      <c r="G121" s="475"/>
    </row>
    <row r="122" spans="2:7" ht="18.75" hidden="1" customHeight="1" x14ac:dyDescent="0.35">
      <c r="B122" s="490"/>
      <c r="C122" s="523"/>
      <c r="D122" s="443"/>
      <c r="E122" s="443"/>
      <c r="F122" s="477"/>
      <c r="G122" s="461"/>
    </row>
    <row r="123" spans="2:7" ht="18.75" hidden="1" customHeight="1" x14ac:dyDescent="0.35">
      <c r="B123" s="490"/>
      <c r="C123" s="523"/>
      <c r="D123" s="443"/>
      <c r="E123" s="443"/>
      <c r="F123" s="477"/>
      <c r="G123" s="443"/>
    </row>
    <row r="124" spans="2:7" ht="15.75" hidden="1" customHeight="1" x14ac:dyDescent="0.35">
      <c r="B124" s="490"/>
      <c r="C124" s="523"/>
      <c r="D124" s="443"/>
      <c r="E124" s="443"/>
      <c r="F124" s="477"/>
      <c r="G124" s="441"/>
    </row>
    <row r="125" spans="2:7" ht="15.75" hidden="1" customHeight="1" x14ac:dyDescent="0.35">
      <c r="B125" s="490"/>
      <c r="C125" s="523"/>
      <c r="D125" s="443"/>
      <c r="E125" s="443"/>
      <c r="F125" s="477"/>
      <c r="G125" s="442"/>
    </row>
    <row r="126" spans="2:7" ht="15.75" hidden="1" customHeight="1" x14ac:dyDescent="0.35">
      <c r="B126" s="490"/>
      <c r="C126" s="523"/>
      <c r="D126" s="443"/>
      <c r="E126" s="443"/>
      <c r="F126" s="477"/>
      <c r="G126" s="492"/>
    </row>
    <row r="127" spans="2:7" ht="15.75" hidden="1" customHeight="1" x14ac:dyDescent="0.35">
      <c r="B127" s="490"/>
      <c r="C127" s="523"/>
      <c r="D127" s="443"/>
      <c r="E127" s="443"/>
      <c r="F127" s="477"/>
      <c r="G127" s="437"/>
    </row>
    <row r="128" spans="2:7" ht="12.75" hidden="1" customHeight="1" x14ac:dyDescent="0.35">
      <c r="B128" s="490"/>
      <c r="C128" s="523"/>
      <c r="D128" s="443"/>
      <c r="E128" s="443"/>
      <c r="F128" s="477"/>
      <c r="G128" s="437"/>
    </row>
    <row r="129" spans="2:7" ht="12.75" hidden="1" customHeight="1" x14ac:dyDescent="0.35">
      <c r="B129" s="490"/>
      <c r="C129" s="523"/>
      <c r="D129" s="443"/>
      <c r="E129" s="443"/>
      <c r="F129" s="477"/>
      <c r="G129" s="462"/>
    </row>
    <row r="130" spans="2:7" ht="12.75" hidden="1" customHeight="1" x14ac:dyDescent="0.35">
      <c r="B130" s="490"/>
      <c r="C130" s="523"/>
      <c r="D130" s="443"/>
      <c r="E130" s="443"/>
      <c r="F130" s="477"/>
      <c r="G130" s="437"/>
    </row>
    <row r="131" spans="2:7" ht="12.75" hidden="1" customHeight="1" x14ac:dyDescent="0.35">
      <c r="B131" s="869"/>
      <c r="C131" s="500"/>
      <c r="D131" s="438"/>
      <c r="E131" s="438"/>
      <c r="G131" s="463"/>
    </row>
    <row r="132" spans="2:7" ht="12.75" hidden="1" customHeight="1" x14ac:dyDescent="0.35">
      <c r="B132" s="869"/>
      <c r="C132" s="516"/>
      <c r="D132" s="442"/>
      <c r="E132" s="442"/>
      <c r="G132" s="464"/>
    </row>
    <row r="133" spans="2:7" ht="12.75" hidden="1" customHeight="1" x14ac:dyDescent="0.35">
      <c r="B133" s="501"/>
      <c r="C133" s="502"/>
      <c r="D133" s="479"/>
      <c r="E133" s="479"/>
      <c r="G133" s="464"/>
    </row>
    <row r="134" spans="2:7" ht="12.75" hidden="1" customHeight="1" x14ac:dyDescent="0.35">
      <c r="B134" s="501"/>
      <c r="C134" s="502"/>
      <c r="D134" s="479"/>
      <c r="E134" s="479"/>
      <c r="G134" s="446"/>
    </row>
    <row r="135" spans="2:7" ht="12.75" hidden="1" customHeight="1" x14ac:dyDescent="0.35">
      <c r="B135" s="501"/>
      <c r="C135" s="502"/>
      <c r="D135" s="479"/>
      <c r="E135" s="479"/>
      <c r="G135" s="446"/>
    </row>
    <row r="136" spans="2:7" ht="12.75" hidden="1" customHeight="1" x14ac:dyDescent="0.35">
      <c r="B136" s="501"/>
      <c r="C136" s="502"/>
      <c r="D136" s="479"/>
      <c r="E136" s="479"/>
      <c r="G136" s="446"/>
    </row>
    <row r="137" spans="2:7" ht="12.75" hidden="1" customHeight="1" x14ac:dyDescent="0.35">
      <c r="B137" s="501"/>
      <c r="C137" s="502"/>
      <c r="D137" s="479"/>
      <c r="E137" s="479"/>
      <c r="G137" s="449"/>
    </row>
    <row r="138" spans="2:7" ht="12.75" hidden="1" customHeight="1" x14ac:dyDescent="0.35">
      <c r="B138" s="501"/>
      <c r="C138" s="502"/>
      <c r="D138" s="479"/>
      <c r="E138" s="479"/>
      <c r="G138" s="446"/>
    </row>
    <row r="139" spans="2:7" ht="12.75" hidden="1" customHeight="1" x14ac:dyDescent="0.35">
      <c r="B139" s="501"/>
      <c r="C139" s="502"/>
      <c r="D139" s="479"/>
      <c r="E139" s="479"/>
      <c r="G139" s="449"/>
    </row>
    <row r="140" spans="2:7" ht="12.75" hidden="1" customHeight="1" x14ac:dyDescent="0.35">
      <c r="B140" s="501"/>
      <c r="C140" s="502"/>
      <c r="D140" s="479"/>
      <c r="E140" s="479"/>
      <c r="G140" s="446"/>
    </row>
    <row r="141" spans="2:7" ht="12.75" hidden="1" customHeight="1" x14ac:dyDescent="0.35">
      <c r="B141" s="501"/>
      <c r="C141" s="502"/>
      <c r="D141" s="479"/>
      <c r="E141" s="479"/>
      <c r="G141" s="449"/>
    </row>
    <row r="142" spans="2:7" ht="12.75" hidden="1" customHeight="1" x14ac:dyDescent="0.35">
      <c r="B142" s="501"/>
      <c r="C142" s="502"/>
      <c r="D142" s="479"/>
      <c r="E142" s="479"/>
      <c r="G142" s="446"/>
    </row>
    <row r="143" spans="2:7" ht="12.75" hidden="1" customHeight="1" x14ac:dyDescent="0.35">
      <c r="B143" s="501"/>
      <c r="C143" s="502"/>
      <c r="D143" s="479"/>
      <c r="G143" s="449"/>
    </row>
    <row r="144" spans="2:7" ht="12.75" hidden="1" customHeight="1" x14ac:dyDescent="0.35">
      <c r="G144" s="493"/>
    </row>
    <row r="145" spans="6:7" ht="12.75" hidden="1" customHeight="1" x14ac:dyDescent="0.35">
      <c r="G145" s="438"/>
    </row>
    <row r="146" spans="6:7" ht="12.75" hidden="1" customHeight="1" x14ac:dyDescent="0.35">
      <c r="G146" s="438"/>
    </row>
    <row r="147" spans="6:7" ht="12.75" hidden="1" customHeight="1" x14ac:dyDescent="0.35">
      <c r="G147" s="438"/>
    </row>
    <row r="148" spans="6:7" ht="12.75" hidden="1" customHeight="1" x14ac:dyDescent="0.35">
      <c r="G148" s="438"/>
    </row>
    <row r="149" spans="6:7" ht="12.75" hidden="1" customHeight="1" x14ac:dyDescent="0.35">
      <c r="G149" s="438"/>
    </row>
    <row r="150" spans="6:7" ht="12.75" hidden="1" customHeight="1" x14ac:dyDescent="0.35"/>
    <row r="151" spans="6:7" ht="12.75" hidden="1" customHeight="1" x14ac:dyDescent="0.35"/>
    <row r="152" spans="6:7" ht="12.75" hidden="1" customHeight="1" x14ac:dyDescent="0.35"/>
    <row r="153" spans="6:7" ht="30.25" hidden="1" customHeight="1" x14ac:dyDescent="0.35"/>
    <row r="154" spans="6:7" ht="5.25" hidden="1" customHeight="1" x14ac:dyDescent="0.35">
      <c r="F154" s="438"/>
    </row>
    <row r="155" spans="6:7" ht="30.25" hidden="1" customHeight="1" x14ac:dyDescent="0.35">
      <c r="F155" s="450"/>
    </row>
    <row r="156" spans="6:7" ht="30.25" hidden="1" customHeight="1" x14ac:dyDescent="0.35">
      <c r="F156" s="569"/>
    </row>
    <row r="157" spans="6:7" ht="30.25" hidden="1" customHeight="1" x14ac:dyDescent="0.35"/>
    <row r="158" spans="6:7" ht="30.25" hidden="1" customHeight="1" x14ac:dyDescent="0.35"/>
    <row r="159" spans="6:7" ht="30.25" hidden="1" customHeight="1" x14ac:dyDescent="0.35"/>
    <row r="160" spans="6:7" ht="30.25" hidden="1" customHeight="1" x14ac:dyDescent="0.35"/>
    <row r="161" ht="30.25" hidden="1" customHeight="1" x14ac:dyDescent="0.35"/>
    <row r="162" ht="30.25" hidden="1" customHeight="1" x14ac:dyDescent="0.35"/>
    <row r="163" ht="30.25" hidden="1" customHeight="1" x14ac:dyDescent="0.35"/>
    <row r="164" ht="30.25" hidden="1" customHeight="1" x14ac:dyDescent="0.35"/>
    <row r="165" ht="30.25" hidden="1" customHeight="1" x14ac:dyDescent="0.35"/>
    <row r="166" ht="30.25" hidden="1" customHeight="1" x14ac:dyDescent="0.35"/>
    <row r="167" ht="30.25" hidden="1" customHeight="1" x14ac:dyDescent="0.35"/>
    <row r="168" ht="30.25" hidden="1" customHeight="1" x14ac:dyDescent="0.35"/>
    <row r="169" ht="30.25" hidden="1" customHeight="1" x14ac:dyDescent="0.35"/>
    <row r="170" ht="30.25" hidden="1" customHeight="1" x14ac:dyDescent="0.35"/>
    <row r="171" ht="30.25" hidden="1" customHeight="1" x14ac:dyDescent="0.35"/>
    <row r="172" ht="30.25" hidden="1" customHeight="1" x14ac:dyDescent="0.35"/>
    <row r="173" ht="30.25" hidden="1" customHeight="1" x14ac:dyDescent="0.35"/>
    <row r="174" ht="30.25" hidden="1" customHeight="1" x14ac:dyDescent="0.35"/>
    <row r="175" ht="30.25" hidden="1" customHeight="1" x14ac:dyDescent="0.35"/>
    <row r="176" ht="30.25" hidden="1" customHeight="1" x14ac:dyDescent="0.35"/>
    <row r="177" spans="6:6" ht="30.25" hidden="1" customHeight="1" x14ac:dyDescent="0.35"/>
    <row r="178" spans="6:6" ht="30.25" hidden="1" customHeight="1" x14ac:dyDescent="0.35"/>
    <row r="179" spans="6:6" ht="30.25" hidden="1" customHeight="1" x14ac:dyDescent="0.35"/>
    <row r="180" spans="6:6" ht="30.25" hidden="1" customHeight="1" x14ac:dyDescent="0.35"/>
    <row r="181" spans="6:6" ht="30.25" hidden="1" customHeight="1" x14ac:dyDescent="0.35"/>
    <row r="182" spans="6:6" ht="30.25" hidden="1" customHeight="1" x14ac:dyDescent="0.35">
      <c r="F182" s="458"/>
    </row>
    <row r="183" spans="6:6" ht="30.25" hidden="1" customHeight="1" x14ac:dyDescent="0.35"/>
    <row r="184" spans="6:6" ht="30.25" hidden="1" customHeight="1" x14ac:dyDescent="0.35"/>
    <row r="185" spans="6:6" ht="30.25" hidden="1" customHeight="1" x14ac:dyDescent="0.35"/>
    <row r="186" spans="6:6" ht="30.25" hidden="1" customHeight="1" x14ac:dyDescent="0.35"/>
    <row r="187" spans="6:6" ht="30.25" hidden="1" customHeight="1" x14ac:dyDescent="0.35"/>
    <row r="188" spans="6:6" ht="30.25" hidden="1" customHeight="1" x14ac:dyDescent="0.35"/>
    <row r="189" spans="6:6" ht="30.25" hidden="1" customHeight="1" x14ac:dyDescent="0.35"/>
    <row r="190" spans="6:6" ht="30.25" hidden="1" customHeight="1" x14ac:dyDescent="0.35"/>
    <row r="191" spans="6:6" ht="30.25" hidden="1" customHeight="1" x14ac:dyDescent="0.35">
      <c r="F191" s="555"/>
    </row>
    <row r="192" spans="6:6" ht="30.25" hidden="1" customHeight="1" x14ac:dyDescent="0.35">
      <c r="F192" s="556"/>
    </row>
    <row r="193" spans="2:6" ht="30.25" hidden="1" customHeight="1" x14ac:dyDescent="0.35">
      <c r="F193" s="556"/>
    </row>
    <row r="194" spans="2:6" ht="30.25" hidden="1" customHeight="1" x14ac:dyDescent="0.35">
      <c r="F194" s="555"/>
    </row>
    <row r="195" spans="2:6" ht="30.25" hidden="1" customHeight="1" x14ac:dyDescent="0.35">
      <c r="F195" s="567"/>
    </row>
    <row r="196" spans="2:6" ht="30.25" hidden="1" customHeight="1" x14ac:dyDescent="0.35">
      <c r="F196" s="571"/>
    </row>
    <row r="197" spans="2:6" ht="30.25" hidden="1" customHeight="1" x14ac:dyDescent="0.35">
      <c r="F197" s="572"/>
    </row>
    <row r="198" spans="2:6" ht="30.25" hidden="1" customHeight="1" x14ac:dyDescent="0.35">
      <c r="F198" s="566"/>
    </row>
    <row r="199" spans="2:6" ht="30.25" hidden="1" customHeight="1" x14ac:dyDescent="0.35">
      <c r="F199" s="566"/>
    </row>
    <row r="200" spans="2:6" ht="42.75" hidden="1" customHeight="1" x14ac:dyDescent="0.35">
      <c r="F200" s="566"/>
    </row>
    <row r="201" spans="2:6" ht="12.75" hidden="1" customHeight="1" x14ac:dyDescent="0.35">
      <c r="B201" s="499"/>
      <c r="C201" s="500"/>
      <c r="D201" s="438"/>
      <c r="E201" s="438"/>
      <c r="F201" s="566"/>
    </row>
    <row r="202" spans="2:6" ht="12.75" hidden="1" customHeight="1" x14ac:dyDescent="0.35">
      <c r="B202" s="499"/>
      <c r="C202" s="500"/>
      <c r="D202" s="438"/>
      <c r="E202" s="438"/>
      <c r="F202" s="573"/>
    </row>
    <row r="203" spans="2:6" ht="12.75" hidden="1" customHeight="1" x14ac:dyDescent="0.35">
      <c r="B203" s="499"/>
      <c r="C203" s="500"/>
      <c r="D203" s="438"/>
      <c r="E203" s="438"/>
      <c r="F203" s="567"/>
    </row>
    <row r="204" spans="2:6" ht="12.75" hidden="1" customHeight="1" x14ac:dyDescent="0.35">
      <c r="B204" s="499"/>
      <c r="C204" s="500"/>
      <c r="D204" s="438"/>
      <c r="E204" s="438"/>
      <c r="F204" s="574"/>
    </row>
    <row r="205" spans="2:6" ht="12.75" hidden="1" customHeight="1" x14ac:dyDescent="0.35">
      <c r="B205" s="499"/>
      <c r="C205" s="500"/>
      <c r="D205" s="438"/>
      <c r="E205" s="438"/>
      <c r="F205" s="575"/>
    </row>
    <row r="206" spans="2:6" ht="12.75" hidden="1" customHeight="1" x14ac:dyDescent="0.35">
      <c r="B206" s="499"/>
      <c r="C206" s="500"/>
      <c r="D206" s="438"/>
      <c r="E206" s="438"/>
      <c r="F206" s="576"/>
    </row>
    <row r="207" spans="2:6" ht="12.75" hidden="1" customHeight="1" x14ac:dyDescent="0.35">
      <c r="F207" s="552"/>
    </row>
    <row r="208" spans="2:6" ht="12.75" hidden="1" customHeight="1" x14ac:dyDescent="0.35">
      <c r="B208" s="551" t="s">
        <v>236</v>
      </c>
      <c r="C208" s="549"/>
      <c r="D208" s="550"/>
      <c r="E208" s="550"/>
      <c r="F208" s="553"/>
    </row>
    <row r="209" spans="2:6" ht="12.75" hidden="1" customHeight="1" x14ac:dyDescent="0.35">
      <c r="B209" s="563" t="str">
        <f ca="1">CONCATENATE("Follow instructions in column D to input ",par!H5," data into column C.")</f>
        <v>Follow instructions in column D to input Methane method 1 data into column C.</v>
      </c>
      <c r="C209" s="564"/>
      <c r="D209" s="565"/>
      <c r="E209" s="565"/>
      <c r="F209" s="559"/>
    </row>
    <row r="210" spans="2:6" ht="12.75" hidden="1" customHeight="1" x14ac:dyDescent="0.35">
      <c r="B210" s="10"/>
      <c r="C210" s="7"/>
      <c r="D210" s="558"/>
      <c r="E210" s="558"/>
      <c r="F210" s="560"/>
    </row>
    <row r="211" spans="2:6" ht="12.75" hidden="1" customHeight="1" x14ac:dyDescent="0.35">
      <c r="B211" s="10"/>
      <c r="C211" s="7"/>
      <c r="D211" s="558"/>
      <c r="E211" s="558"/>
      <c r="F211" s="540"/>
    </row>
    <row r="212" spans="2:6" ht="12.75" hidden="1" customHeight="1" x14ac:dyDescent="0.35">
      <c r="B212" s="541" t="s">
        <v>260</v>
      </c>
      <c r="C212" s="542"/>
      <c r="D212" s="539"/>
      <c r="E212" s="543"/>
      <c r="F212" s="540"/>
    </row>
    <row r="213" spans="2:6" ht="12.75" hidden="1" customHeight="1" x14ac:dyDescent="0.35">
      <c r="B213" s="544" t="str">
        <f>par!$D82</f>
        <v>managed aerobic treatment: 0</v>
      </c>
      <c r="C213" s="545"/>
      <c r="D213" s="546"/>
      <c r="E213" s="546"/>
      <c r="F213" s="540"/>
    </row>
    <row r="214" spans="2:6" ht="12.75" hidden="1" customHeight="1" x14ac:dyDescent="0.35">
      <c r="B214" s="544" t="str">
        <f>par!$D83</f>
        <v>unmanaged aerobic treatment: 0.3</v>
      </c>
      <c r="C214" s="545"/>
      <c r="D214" s="546"/>
      <c r="E214" s="547"/>
      <c r="F214" s="540"/>
    </row>
    <row r="215" spans="2:6" ht="12.75" hidden="1" customHeight="1" x14ac:dyDescent="0.35">
      <c r="B215" s="544" t="str">
        <f>par!$D84</f>
        <v>anaerobic digester/reactor: 0.8</v>
      </c>
      <c r="C215" s="545"/>
      <c r="D215" s="546"/>
      <c r="E215" s="547"/>
      <c r="F215" s="548"/>
    </row>
    <row r="216" spans="2:6" ht="12.75" hidden="1" customHeight="1" x14ac:dyDescent="0.35">
      <c r="B216" s="544" t="str">
        <f>par!$D85</f>
        <v>shallow anaerobic lagoon (&lt;2 metres): 0.2</v>
      </c>
      <c r="C216" s="545"/>
      <c r="D216" s="546"/>
      <c r="E216" s="547"/>
      <c r="F216" s="548"/>
    </row>
    <row r="217" spans="2:6" ht="12.75" hidden="1" customHeight="1" x14ac:dyDescent="0.35">
      <c r="B217" s="544" t="str">
        <f>par!$D86</f>
        <v>deep anaerobic lagoon (&gt;2 metres): 0.8</v>
      </c>
      <c r="C217" s="545"/>
      <c r="D217" s="546"/>
      <c r="E217" s="547"/>
      <c r="F217" s="540"/>
    </row>
    <row r="218" spans="2:6" ht="12.75" hidden="1" customHeight="1" x14ac:dyDescent="0.35">
      <c r="B218" s="544"/>
      <c r="C218" s="545"/>
      <c r="D218" s="546"/>
      <c r="E218" s="547"/>
      <c r="F218" s="540"/>
    </row>
    <row r="219" spans="2:6" ht="12.75" hidden="1" customHeight="1" x14ac:dyDescent="0.35">
      <c r="B219" s="557"/>
      <c r="C219" s="557"/>
      <c r="D219" s="557"/>
      <c r="E219" s="557"/>
      <c r="F219" s="561"/>
    </row>
    <row r="220" spans="2:6" ht="12.75" hidden="1" customHeight="1" x14ac:dyDescent="0.35">
      <c r="B220" s="10"/>
      <c r="C220" s="7"/>
      <c r="D220" s="558"/>
      <c r="E220" s="558"/>
      <c r="F220" s="561"/>
    </row>
    <row r="221" spans="2:6" ht="12.75" hidden="1" customHeight="1" x14ac:dyDescent="0.35">
      <c r="B221" s="10"/>
      <c r="C221" s="7"/>
      <c r="D221" s="558"/>
      <c r="E221" s="558"/>
      <c r="F221" s="562"/>
    </row>
    <row r="222" spans="2:6" ht="12.75" hidden="1" customHeight="1" x14ac:dyDescent="0.35">
      <c r="B222" s="10"/>
      <c r="C222" s="7"/>
      <c r="D222" s="558"/>
      <c r="E222" s="558"/>
      <c r="F222" s="561"/>
    </row>
    <row r="223" spans="2:6" ht="12.75" hidden="1" customHeight="1" x14ac:dyDescent="0.35">
      <c r="B223" s="10"/>
      <c r="C223" s="7"/>
      <c r="D223" s="558"/>
      <c r="E223" s="558"/>
      <c r="F223" s="562"/>
    </row>
    <row r="224" spans="2:6" ht="12.75" hidden="1" customHeight="1" x14ac:dyDescent="0.35">
      <c r="B224" s="10"/>
      <c r="C224" s="7"/>
      <c r="D224" s="558"/>
      <c r="E224" s="558"/>
      <c r="F224" s="561"/>
    </row>
    <row r="225" spans="2:6" ht="12.75" hidden="1" customHeight="1" x14ac:dyDescent="0.35">
      <c r="F225" s="554"/>
    </row>
    <row r="226" spans="2:6" ht="12.75" hidden="1" customHeight="1" x14ac:dyDescent="0.35">
      <c r="F226" s="498"/>
    </row>
    <row r="227" spans="2:6" ht="12.75" hidden="1" customHeight="1" x14ac:dyDescent="0.35">
      <c r="F227" s="554"/>
    </row>
    <row r="228" spans="2:6" ht="12.75" hidden="1" customHeight="1" x14ac:dyDescent="0.35">
      <c r="F228" s="566"/>
    </row>
    <row r="229" spans="2:6" ht="12.75" hidden="1" customHeight="1" x14ac:dyDescent="0.35">
      <c r="B229" s="10"/>
      <c r="C229" s="7"/>
      <c r="D229" s="558"/>
      <c r="E229" s="558"/>
      <c r="F229" s="567"/>
    </row>
    <row r="230" spans="2:6" ht="12.75" hidden="1" customHeight="1" x14ac:dyDescent="0.35">
      <c r="B230" s="10"/>
      <c r="C230" s="7"/>
      <c r="D230" s="558"/>
      <c r="E230" s="558"/>
      <c r="F230" s="567"/>
    </row>
    <row r="231" spans="2:6" ht="12.75" hidden="1" customHeight="1" x14ac:dyDescent="0.35">
      <c r="B231" s="10"/>
      <c r="C231" s="7"/>
      <c r="D231" s="558"/>
      <c r="E231" s="558"/>
      <c r="F231" s="438"/>
    </row>
    <row r="232" spans="2:6" ht="12.75" hidden="1" customHeight="1" x14ac:dyDescent="0.35">
      <c r="B232" s="10"/>
      <c r="C232" s="7"/>
      <c r="D232" s="558"/>
      <c r="E232" s="558"/>
      <c r="F232" s="438"/>
    </row>
    <row r="233" spans="2:6" ht="12.75" hidden="1" customHeight="1" x14ac:dyDescent="0.35">
      <c r="B233" s="10"/>
      <c r="C233" s="7"/>
      <c r="D233" s="558"/>
      <c r="E233" s="558"/>
      <c r="F233" s="438"/>
    </row>
    <row r="234" spans="2:6" ht="12.75" hidden="1" customHeight="1" x14ac:dyDescent="0.35">
      <c r="B234" s="10"/>
      <c r="C234" s="7"/>
      <c r="D234" s="558"/>
      <c r="E234" s="558"/>
    </row>
    <row r="235" spans="2:6" ht="12.75" hidden="1" customHeight="1" x14ac:dyDescent="0.35">
      <c r="B235" s="10"/>
      <c r="C235" s="7"/>
      <c r="D235" s="558"/>
      <c r="E235" s="558"/>
    </row>
  </sheetData>
  <sheetProtection algorithmName="SHA-256" hashValue="VkCnwBZH0Ge6Dt7Q0KbtSl8Q6U7gMaKeHAtLw/qfO58=" saltValue="x2OQdJMWNdWc0ZfLXvwN0w==" spinCount="100000" sheet="1" objects="1" selectLockedCells="1"/>
  <mergeCells count="1934">
    <mergeCell ref="B46:C46"/>
    <mergeCell ref="B47:C47"/>
    <mergeCell ref="B28:C28"/>
    <mergeCell ref="B29:C29"/>
    <mergeCell ref="B131:B132"/>
    <mergeCell ref="B18:C18"/>
    <mergeCell ref="B19:C19"/>
    <mergeCell ref="B20:C20"/>
    <mergeCell ref="B21:C21"/>
    <mergeCell ref="B5:C5"/>
    <mergeCell ref="B6:C6"/>
    <mergeCell ref="B8:E8"/>
    <mergeCell ref="B9:C9"/>
    <mergeCell ref="C1:E1"/>
    <mergeCell ref="B32:E32"/>
    <mergeCell ref="H49:K49"/>
    <mergeCell ref="H62:K62"/>
    <mergeCell ref="H69:I69"/>
    <mergeCell ref="H78:I78"/>
    <mergeCell ref="H85:I85"/>
    <mergeCell ref="L49:O49"/>
    <mergeCell ref="P49:S49"/>
    <mergeCell ref="T49:W49"/>
    <mergeCell ref="B22:C22"/>
    <mergeCell ref="B23:C23"/>
    <mergeCell ref="B3:C3"/>
    <mergeCell ref="B44:C44"/>
    <mergeCell ref="B31:C31"/>
    <mergeCell ref="B33:C33"/>
    <mergeCell ref="B34:C34"/>
    <mergeCell ref="B35:C35"/>
    <mergeCell ref="B36:C36"/>
    <mergeCell ref="B37:C37"/>
    <mergeCell ref="B38:C38"/>
    <mergeCell ref="B39:C39"/>
    <mergeCell ref="B40:C40"/>
    <mergeCell ref="B41:C41"/>
    <mergeCell ref="B42:C42"/>
    <mergeCell ref="B45:C45"/>
    <mergeCell ref="B24:C24"/>
    <mergeCell ref="B25:C25"/>
    <mergeCell ref="B26:C26"/>
    <mergeCell ref="B27:C27"/>
    <mergeCell ref="B16:C16"/>
    <mergeCell ref="B17:C17"/>
    <mergeCell ref="B4:E4"/>
    <mergeCell ref="B10:C10"/>
    <mergeCell ref="B11:C11"/>
    <mergeCell ref="B12:C12"/>
    <mergeCell ref="B13:C13"/>
    <mergeCell ref="B14:C14"/>
    <mergeCell ref="B15:C15"/>
    <mergeCell ref="X49:AA49"/>
    <mergeCell ref="AB49:AE49"/>
    <mergeCell ref="AF49:AI49"/>
    <mergeCell ref="AJ49:AM49"/>
    <mergeCell ref="AN49:AQ49"/>
    <mergeCell ref="AR49:AU49"/>
    <mergeCell ref="AV49:AY49"/>
    <mergeCell ref="AZ49:BC49"/>
    <mergeCell ref="BD49:BG49"/>
    <mergeCell ref="BH49:BK49"/>
    <mergeCell ref="BL49:BO49"/>
    <mergeCell ref="BP49:BS49"/>
    <mergeCell ref="BT49:BW49"/>
    <mergeCell ref="BX49:CA49"/>
    <mergeCell ref="CB49:CE49"/>
    <mergeCell ref="CF49:CI49"/>
    <mergeCell ref="CJ49:CM49"/>
    <mergeCell ref="CN49:CQ49"/>
    <mergeCell ref="CR49:CU49"/>
    <mergeCell ref="CV49:CY49"/>
    <mergeCell ref="CZ49:DC49"/>
    <mergeCell ref="DD49:DG49"/>
    <mergeCell ref="DH49:DK49"/>
    <mergeCell ref="DL49:DO49"/>
    <mergeCell ref="DP49:DS49"/>
    <mergeCell ref="DT49:DW49"/>
    <mergeCell ref="DX49:EA49"/>
    <mergeCell ref="EB49:EE49"/>
    <mergeCell ref="EF49:EI49"/>
    <mergeCell ref="EJ49:EM49"/>
    <mergeCell ref="EN49:EQ49"/>
    <mergeCell ref="ER49:EU49"/>
    <mergeCell ref="EV49:EY49"/>
    <mergeCell ref="EZ49:FC49"/>
    <mergeCell ref="FD49:FG49"/>
    <mergeCell ref="FH49:FK49"/>
    <mergeCell ref="FL49:FO49"/>
    <mergeCell ref="FP49:FS49"/>
    <mergeCell ref="FT49:FW49"/>
    <mergeCell ref="FX49:GA49"/>
    <mergeCell ref="GB49:GE49"/>
    <mergeCell ref="GF49:GI49"/>
    <mergeCell ref="GJ49:GM49"/>
    <mergeCell ref="GN49:GQ49"/>
    <mergeCell ref="GR49:GU49"/>
    <mergeCell ref="GV49:GY49"/>
    <mergeCell ref="GZ49:HC49"/>
    <mergeCell ref="HD49:HG49"/>
    <mergeCell ref="HH49:HK49"/>
    <mergeCell ref="HL49:HO49"/>
    <mergeCell ref="HP49:HS49"/>
    <mergeCell ref="FH50:FK50"/>
    <mergeCell ref="HT49:HW49"/>
    <mergeCell ref="HX49:IA49"/>
    <mergeCell ref="IB49:IE49"/>
    <mergeCell ref="IF49:II49"/>
    <mergeCell ref="IJ49:IM49"/>
    <mergeCell ref="IN49:IQ49"/>
    <mergeCell ref="IR49:IU49"/>
    <mergeCell ref="IV49:IY49"/>
    <mergeCell ref="H50:K50"/>
    <mergeCell ref="L50:O50"/>
    <mergeCell ref="P50:S50"/>
    <mergeCell ref="T50:W50"/>
    <mergeCell ref="X50:AA50"/>
    <mergeCell ref="AB50:AE50"/>
    <mergeCell ref="AF50:AI50"/>
    <mergeCell ref="AJ50:AM50"/>
    <mergeCell ref="AN50:AQ50"/>
    <mergeCell ref="AR50:AU50"/>
    <mergeCell ref="AV50:AY50"/>
    <mergeCell ref="AZ50:BC50"/>
    <mergeCell ref="BD50:BG50"/>
    <mergeCell ref="BH50:BK50"/>
    <mergeCell ref="BL50:BO50"/>
    <mergeCell ref="BP50:BS50"/>
    <mergeCell ref="BT50:BW50"/>
    <mergeCell ref="BX50:CA50"/>
    <mergeCell ref="CB50:CE50"/>
    <mergeCell ref="CF50:CI50"/>
    <mergeCell ref="CJ50:CM50"/>
    <mergeCell ref="CN50:CQ50"/>
    <mergeCell ref="CR50:CU50"/>
    <mergeCell ref="FP50:FS50"/>
    <mergeCell ref="FT50:FW50"/>
    <mergeCell ref="FX50:GA50"/>
    <mergeCell ref="GB50:GE50"/>
    <mergeCell ref="GF50:GI50"/>
    <mergeCell ref="GJ50:GM50"/>
    <mergeCell ref="GN50:GQ50"/>
    <mergeCell ref="GR50:GU50"/>
    <mergeCell ref="GV50:GY50"/>
    <mergeCell ref="GZ50:HC50"/>
    <mergeCell ref="HD50:HG50"/>
    <mergeCell ref="HH50:HK50"/>
    <mergeCell ref="HL50:HO50"/>
    <mergeCell ref="HP50:HS50"/>
    <mergeCell ref="HT50:HW50"/>
    <mergeCell ref="HX50:IA50"/>
    <mergeCell ref="CV50:CY50"/>
    <mergeCell ref="CZ50:DC50"/>
    <mergeCell ref="DD50:DG50"/>
    <mergeCell ref="DH50:DK50"/>
    <mergeCell ref="DL50:DO50"/>
    <mergeCell ref="DP50:DS50"/>
    <mergeCell ref="DT50:DW50"/>
    <mergeCell ref="DX50:EA50"/>
    <mergeCell ref="EB50:EE50"/>
    <mergeCell ref="EF50:EI50"/>
    <mergeCell ref="EJ50:EM50"/>
    <mergeCell ref="EN50:EQ50"/>
    <mergeCell ref="ER50:EU50"/>
    <mergeCell ref="EV50:EY50"/>
    <mergeCell ref="EZ50:FC50"/>
    <mergeCell ref="FD50:FG50"/>
    <mergeCell ref="IB50:IE50"/>
    <mergeCell ref="IF50:II50"/>
    <mergeCell ref="IJ50:IM50"/>
    <mergeCell ref="IN50:IQ50"/>
    <mergeCell ref="IR50:IU50"/>
    <mergeCell ref="IV50:IY50"/>
    <mergeCell ref="H51:H52"/>
    <mergeCell ref="L51:L52"/>
    <mergeCell ref="P51:P52"/>
    <mergeCell ref="T51:T52"/>
    <mergeCell ref="X51:X52"/>
    <mergeCell ref="AB51:AB52"/>
    <mergeCell ref="AF51:AF52"/>
    <mergeCell ref="AJ51:AJ52"/>
    <mergeCell ref="AN51:AN52"/>
    <mergeCell ref="AR51:AR52"/>
    <mergeCell ref="AV51:AV52"/>
    <mergeCell ref="AZ51:AZ52"/>
    <mergeCell ref="BD51:BD52"/>
    <mergeCell ref="BH51:BH52"/>
    <mergeCell ref="BL51:BL52"/>
    <mergeCell ref="BP51:BP52"/>
    <mergeCell ref="BT51:BT52"/>
    <mergeCell ref="BX51:BX52"/>
    <mergeCell ref="CB51:CB52"/>
    <mergeCell ref="CF51:CF52"/>
    <mergeCell ref="CJ51:CJ52"/>
    <mergeCell ref="CN51:CN52"/>
    <mergeCell ref="CR51:CR52"/>
    <mergeCell ref="CV51:CV52"/>
    <mergeCell ref="CZ51:CZ52"/>
    <mergeCell ref="FL50:FO50"/>
    <mergeCell ref="DD51:DD52"/>
    <mergeCell ref="DH51:DH52"/>
    <mergeCell ref="DL51:DL52"/>
    <mergeCell ref="DP51:DP52"/>
    <mergeCell ref="DT51:DT52"/>
    <mergeCell ref="DX51:DX52"/>
    <mergeCell ref="EB51:EB52"/>
    <mergeCell ref="EF51:EF52"/>
    <mergeCell ref="EJ51:EJ52"/>
    <mergeCell ref="EN51:EN52"/>
    <mergeCell ref="ER51:ER52"/>
    <mergeCell ref="EV51:EV52"/>
    <mergeCell ref="EZ51:EZ52"/>
    <mergeCell ref="FD51:FD52"/>
    <mergeCell ref="FH51:FH52"/>
    <mergeCell ref="FL51:FL52"/>
    <mergeCell ref="FP51:FP52"/>
    <mergeCell ref="FT51:FT52"/>
    <mergeCell ref="FX51:FX52"/>
    <mergeCell ref="GB51:GB52"/>
    <mergeCell ref="GF51:GF52"/>
    <mergeCell ref="GJ51:GJ52"/>
    <mergeCell ref="GN51:GN52"/>
    <mergeCell ref="GR51:GR52"/>
    <mergeCell ref="GV51:GV52"/>
    <mergeCell ref="GZ51:GZ52"/>
    <mergeCell ref="HD51:HD52"/>
    <mergeCell ref="HH51:HH52"/>
    <mergeCell ref="HL51:HL52"/>
    <mergeCell ref="HP51:HP52"/>
    <mergeCell ref="HT51:HT52"/>
    <mergeCell ref="HX51:HX52"/>
    <mergeCell ref="IB51:IB52"/>
    <mergeCell ref="IF51:IF52"/>
    <mergeCell ref="FX60:GA60"/>
    <mergeCell ref="IJ51:IJ52"/>
    <mergeCell ref="IN51:IN52"/>
    <mergeCell ref="IR51:IR52"/>
    <mergeCell ref="IV51:IV52"/>
    <mergeCell ref="H60:K60"/>
    <mergeCell ref="L60:O60"/>
    <mergeCell ref="P60:S60"/>
    <mergeCell ref="T60:W60"/>
    <mergeCell ref="X60:AA60"/>
    <mergeCell ref="AB60:AE60"/>
    <mergeCell ref="AF60:AI60"/>
    <mergeCell ref="AJ60:AM60"/>
    <mergeCell ref="AN60:AQ60"/>
    <mergeCell ref="AR60:AU60"/>
    <mergeCell ref="AV60:AY60"/>
    <mergeCell ref="AZ60:BC60"/>
    <mergeCell ref="BD60:BG60"/>
    <mergeCell ref="BH60:BK60"/>
    <mergeCell ref="BL60:BO60"/>
    <mergeCell ref="BP60:BS60"/>
    <mergeCell ref="BT60:BW60"/>
    <mergeCell ref="BX60:CA60"/>
    <mergeCell ref="CB60:CE60"/>
    <mergeCell ref="CF60:CI60"/>
    <mergeCell ref="CJ60:CM60"/>
    <mergeCell ref="CN60:CQ60"/>
    <mergeCell ref="CR60:CU60"/>
    <mergeCell ref="CV60:CY60"/>
    <mergeCell ref="CZ60:DC60"/>
    <mergeCell ref="DD60:DG60"/>
    <mergeCell ref="DH60:DK60"/>
    <mergeCell ref="GF60:GI60"/>
    <mergeCell ref="GJ60:GM60"/>
    <mergeCell ref="GN60:GQ60"/>
    <mergeCell ref="GR60:GU60"/>
    <mergeCell ref="GV60:GY60"/>
    <mergeCell ref="GZ60:HC60"/>
    <mergeCell ref="HD60:HG60"/>
    <mergeCell ref="HH60:HK60"/>
    <mergeCell ref="HL60:HO60"/>
    <mergeCell ref="HP60:HS60"/>
    <mergeCell ref="HT60:HW60"/>
    <mergeCell ref="HX60:IA60"/>
    <mergeCell ref="IB60:IE60"/>
    <mergeCell ref="IF60:II60"/>
    <mergeCell ref="IJ60:IM60"/>
    <mergeCell ref="IN60:IQ60"/>
    <mergeCell ref="DL60:DO60"/>
    <mergeCell ref="DP60:DS60"/>
    <mergeCell ref="DT60:DW60"/>
    <mergeCell ref="DX60:EA60"/>
    <mergeCell ref="EB60:EE60"/>
    <mergeCell ref="EF60:EI60"/>
    <mergeCell ref="EJ60:EM60"/>
    <mergeCell ref="EN60:EQ60"/>
    <mergeCell ref="ER60:EU60"/>
    <mergeCell ref="EV60:EY60"/>
    <mergeCell ref="EZ60:FC60"/>
    <mergeCell ref="FD60:FG60"/>
    <mergeCell ref="FH60:FK60"/>
    <mergeCell ref="FL60:FO60"/>
    <mergeCell ref="FP60:FS60"/>
    <mergeCell ref="FT60:FW60"/>
    <mergeCell ref="IR60:IU60"/>
    <mergeCell ref="IV60:IY60"/>
    <mergeCell ref="H61:K61"/>
    <mergeCell ref="L61:O61"/>
    <mergeCell ref="P61:S61"/>
    <mergeCell ref="T61:W61"/>
    <mergeCell ref="X61:AA61"/>
    <mergeCell ref="AB61:AE61"/>
    <mergeCell ref="AF61:AI61"/>
    <mergeCell ref="AJ61:AM61"/>
    <mergeCell ref="AN61:AQ61"/>
    <mergeCell ref="AR61:AU61"/>
    <mergeCell ref="AV61:AY61"/>
    <mergeCell ref="AZ61:BC61"/>
    <mergeCell ref="BD61:BG61"/>
    <mergeCell ref="BH61:BK61"/>
    <mergeCell ref="BL61:BO61"/>
    <mergeCell ref="BP61:BS61"/>
    <mergeCell ref="BT61:BW61"/>
    <mergeCell ref="BX61:CA61"/>
    <mergeCell ref="CB61:CE61"/>
    <mergeCell ref="CF61:CI61"/>
    <mergeCell ref="CJ61:CM61"/>
    <mergeCell ref="CN61:CQ61"/>
    <mergeCell ref="CR61:CU61"/>
    <mergeCell ref="CV61:CY61"/>
    <mergeCell ref="CZ61:DC61"/>
    <mergeCell ref="DD61:DG61"/>
    <mergeCell ref="DH61:DK61"/>
    <mergeCell ref="DL61:DO61"/>
    <mergeCell ref="DP61:DS61"/>
    <mergeCell ref="GB60:GE60"/>
    <mergeCell ref="DT61:DW61"/>
    <mergeCell ref="DX61:EA61"/>
    <mergeCell ref="EB61:EE61"/>
    <mergeCell ref="EF61:EI61"/>
    <mergeCell ref="EJ61:EM61"/>
    <mergeCell ref="EN61:EQ61"/>
    <mergeCell ref="ER61:EU61"/>
    <mergeCell ref="EV61:EY61"/>
    <mergeCell ref="EZ61:FC61"/>
    <mergeCell ref="FD61:FG61"/>
    <mergeCell ref="FH61:FK61"/>
    <mergeCell ref="FL61:FO61"/>
    <mergeCell ref="FP61:FS61"/>
    <mergeCell ref="FT61:FW61"/>
    <mergeCell ref="FX61:GA61"/>
    <mergeCell ref="GB61:GE61"/>
    <mergeCell ref="GF61:GI61"/>
    <mergeCell ref="GJ61:GM61"/>
    <mergeCell ref="GN61:GQ61"/>
    <mergeCell ref="GR61:GU61"/>
    <mergeCell ref="GV61:GY61"/>
    <mergeCell ref="GZ61:HC61"/>
    <mergeCell ref="HD61:HG61"/>
    <mergeCell ref="HH61:HK61"/>
    <mergeCell ref="HL61:HO61"/>
    <mergeCell ref="HP61:HS61"/>
    <mergeCell ref="HT61:HW61"/>
    <mergeCell ref="HX61:IA61"/>
    <mergeCell ref="IB61:IE61"/>
    <mergeCell ref="IF61:II61"/>
    <mergeCell ref="IJ61:IM61"/>
    <mergeCell ref="IN61:IQ61"/>
    <mergeCell ref="IR61:IU61"/>
    <mergeCell ref="IV61:IY61"/>
    <mergeCell ref="L62:O62"/>
    <mergeCell ref="P62:S62"/>
    <mergeCell ref="T62:W62"/>
    <mergeCell ref="X62:AA62"/>
    <mergeCell ref="AB62:AE62"/>
    <mergeCell ref="AF62:AI62"/>
    <mergeCell ref="AJ62:AM62"/>
    <mergeCell ref="AN62:AQ62"/>
    <mergeCell ref="AR62:AU62"/>
    <mergeCell ref="AV62:AY62"/>
    <mergeCell ref="AZ62:BC62"/>
    <mergeCell ref="BD62:BG62"/>
    <mergeCell ref="BH62:BK62"/>
    <mergeCell ref="BL62:BO62"/>
    <mergeCell ref="BP62:BS62"/>
    <mergeCell ref="BT62:BW62"/>
    <mergeCell ref="BX62:CA62"/>
    <mergeCell ref="CB62:CE62"/>
    <mergeCell ref="CF62:CI62"/>
    <mergeCell ref="CJ62:CM62"/>
    <mergeCell ref="CN62:CQ62"/>
    <mergeCell ref="CR62:CU62"/>
    <mergeCell ref="CV62:CY62"/>
    <mergeCell ref="CZ62:DC62"/>
    <mergeCell ref="DD62:DG62"/>
    <mergeCell ref="DH62:DK62"/>
    <mergeCell ref="DL62:DO62"/>
    <mergeCell ref="DP62:DS62"/>
    <mergeCell ref="DT62:DW62"/>
    <mergeCell ref="DX62:EA62"/>
    <mergeCell ref="EB62:EE62"/>
    <mergeCell ref="EF62:EI62"/>
    <mergeCell ref="EJ62:EM62"/>
    <mergeCell ref="EN62:EQ62"/>
    <mergeCell ref="ER62:EU62"/>
    <mergeCell ref="EV62:EY62"/>
    <mergeCell ref="EZ62:FC62"/>
    <mergeCell ref="FD62:FG62"/>
    <mergeCell ref="FH62:FK62"/>
    <mergeCell ref="FL62:FO62"/>
    <mergeCell ref="FP62:FS62"/>
    <mergeCell ref="FT62:FW62"/>
    <mergeCell ref="FX62:GA62"/>
    <mergeCell ref="GB62:GE62"/>
    <mergeCell ref="GF62:GI62"/>
    <mergeCell ref="GJ62:GM62"/>
    <mergeCell ref="GN62:GQ62"/>
    <mergeCell ref="GR62:GU62"/>
    <mergeCell ref="GV62:GY62"/>
    <mergeCell ref="GZ62:HC62"/>
    <mergeCell ref="ER63:ES63"/>
    <mergeCell ref="FD63:FE63"/>
    <mergeCell ref="FH63:FI63"/>
    <mergeCell ref="FL63:FM63"/>
    <mergeCell ref="FP63:FQ63"/>
    <mergeCell ref="FT63:FU63"/>
    <mergeCell ref="FX63:FY63"/>
    <mergeCell ref="GB63:GC63"/>
    <mergeCell ref="GF63:GG63"/>
    <mergeCell ref="GJ63:GK63"/>
    <mergeCell ref="GN63:GO63"/>
    <mergeCell ref="GR63:GS63"/>
    <mergeCell ref="GV63:GW63"/>
    <mergeCell ref="GZ63:HA63"/>
    <mergeCell ref="HD62:HG62"/>
    <mergeCell ref="HH62:HK62"/>
    <mergeCell ref="HL62:HO62"/>
    <mergeCell ref="HP62:HS62"/>
    <mergeCell ref="HT62:HW62"/>
    <mergeCell ref="HX62:IA62"/>
    <mergeCell ref="IB62:IE62"/>
    <mergeCell ref="IF62:II62"/>
    <mergeCell ref="IJ62:IM62"/>
    <mergeCell ref="IN62:IQ62"/>
    <mergeCell ref="IR62:IU62"/>
    <mergeCell ref="IV62:IY62"/>
    <mergeCell ref="H63:I63"/>
    <mergeCell ref="L63:M63"/>
    <mergeCell ref="P63:Q63"/>
    <mergeCell ref="T63:U63"/>
    <mergeCell ref="X63:Y63"/>
    <mergeCell ref="AB63:AC63"/>
    <mergeCell ref="AF63:AG63"/>
    <mergeCell ref="AJ63:AK63"/>
    <mergeCell ref="AN63:AO63"/>
    <mergeCell ref="AR63:AS63"/>
    <mergeCell ref="AV63:AW63"/>
    <mergeCell ref="AZ63:BA63"/>
    <mergeCell ref="BD63:BE63"/>
    <mergeCell ref="BH63:BI63"/>
    <mergeCell ref="BL63:BM63"/>
    <mergeCell ref="BP63:BQ63"/>
    <mergeCell ref="BT63:BU63"/>
    <mergeCell ref="BX63:BY63"/>
    <mergeCell ref="CB63:CC63"/>
    <mergeCell ref="EZ63:FA63"/>
    <mergeCell ref="HD63:HE63"/>
    <mergeCell ref="HH63:HI63"/>
    <mergeCell ref="CF63:CG63"/>
    <mergeCell ref="CJ63:CK63"/>
    <mergeCell ref="CN63:CO63"/>
    <mergeCell ref="CR63:CS63"/>
    <mergeCell ref="CV63:CW63"/>
    <mergeCell ref="CZ63:DA63"/>
    <mergeCell ref="DD63:DE63"/>
    <mergeCell ref="DH63:DI63"/>
    <mergeCell ref="DL63:DM63"/>
    <mergeCell ref="DP63:DQ63"/>
    <mergeCell ref="DT63:DU63"/>
    <mergeCell ref="DX63:DY63"/>
    <mergeCell ref="EB63:EC63"/>
    <mergeCell ref="EF63:EG63"/>
    <mergeCell ref="EJ63:EK63"/>
    <mergeCell ref="EN63:EO63"/>
    <mergeCell ref="HL63:HM63"/>
    <mergeCell ref="HP63:HQ63"/>
    <mergeCell ref="HT63:HU63"/>
    <mergeCell ref="HX63:HY63"/>
    <mergeCell ref="IB63:IC63"/>
    <mergeCell ref="IF63:IG63"/>
    <mergeCell ref="IJ63:IK63"/>
    <mergeCell ref="IN63:IO63"/>
    <mergeCell ref="IR63:IS63"/>
    <mergeCell ref="IV63:IW63"/>
    <mergeCell ref="H64:I64"/>
    <mergeCell ref="L64:M64"/>
    <mergeCell ref="P64:Q64"/>
    <mergeCell ref="T64:U64"/>
    <mergeCell ref="X64:Y64"/>
    <mergeCell ref="AB64:AC64"/>
    <mergeCell ref="AF64:AG64"/>
    <mergeCell ref="AJ64:AK64"/>
    <mergeCell ref="AN64:AO64"/>
    <mergeCell ref="AR64:AS64"/>
    <mergeCell ref="AV64:AW64"/>
    <mergeCell ref="AZ64:BA64"/>
    <mergeCell ref="BD64:BE64"/>
    <mergeCell ref="BH64:BI64"/>
    <mergeCell ref="BL64:BM64"/>
    <mergeCell ref="BP64:BQ64"/>
    <mergeCell ref="BT64:BU64"/>
    <mergeCell ref="BX64:BY64"/>
    <mergeCell ref="CB64:CC64"/>
    <mergeCell ref="CF64:CG64"/>
    <mergeCell ref="CJ64:CK64"/>
    <mergeCell ref="EV63:EW63"/>
    <mergeCell ref="CN64:CO64"/>
    <mergeCell ref="CR64:CS64"/>
    <mergeCell ref="CV64:CW64"/>
    <mergeCell ref="CZ64:DA64"/>
    <mergeCell ref="DD64:DE64"/>
    <mergeCell ref="DH64:DI64"/>
    <mergeCell ref="DL64:DM64"/>
    <mergeCell ref="DP64:DQ64"/>
    <mergeCell ref="DT64:DU64"/>
    <mergeCell ref="DX64:DY64"/>
    <mergeCell ref="EB64:EC64"/>
    <mergeCell ref="EF64:EG64"/>
    <mergeCell ref="EJ64:EK64"/>
    <mergeCell ref="EN64:EO64"/>
    <mergeCell ref="ER64:ES64"/>
    <mergeCell ref="EV64:EW64"/>
    <mergeCell ref="EZ64:FA64"/>
    <mergeCell ref="FD64:FE64"/>
    <mergeCell ref="FH64:FI64"/>
    <mergeCell ref="FL64:FM64"/>
    <mergeCell ref="FP64:FQ64"/>
    <mergeCell ref="FT64:FU64"/>
    <mergeCell ref="FX64:FY64"/>
    <mergeCell ref="GB64:GC64"/>
    <mergeCell ref="GF64:GG64"/>
    <mergeCell ref="GJ64:GK64"/>
    <mergeCell ref="GN64:GO64"/>
    <mergeCell ref="GR64:GS64"/>
    <mergeCell ref="GV64:GW64"/>
    <mergeCell ref="GZ64:HA64"/>
    <mergeCell ref="HD64:HE64"/>
    <mergeCell ref="HH64:HI64"/>
    <mergeCell ref="HL64:HM64"/>
    <mergeCell ref="HP64:HQ64"/>
    <mergeCell ref="FH65:FK65"/>
    <mergeCell ref="HT64:HU64"/>
    <mergeCell ref="HX64:HY64"/>
    <mergeCell ref="IB64:IC64"/>
    <mergeCell ref="IF64:IG64"/>
    <mergeCell ref="IJ64:IK64"/>
    <mergeCell ref="IN64:IO64"/>
    <mergeCell ref="IR64:IS64"/>
    <mergeCell ref="IV64:IW64"/>
    <mergeCell ref="H65:K65"/>
    <mergeCell ref="L65:O65"/>
    <mergeCell ref="P65:S65"/>
    <mergeCell ref="T65:W65"/>
    <mergeCell ref="X65:AA65"/>
    <mergeCell ref="AB65:AE65"/>
    <mergeCell ref="AF65:AI65"/>
    <mergeCell ref="AJ65:AM65"/>
    <mergeCell ref="AN65:AQ65"/>
    <mergeCell ref="AR65:AU65"/>
    <mergeCell ref="AV65:AY65"/>
    <mergeCell ref="AZ65:BC65"/>
    <mergeCell ref="BD65:BG65"/>
    <mergeCell ref="BH65:BK65"/>
    <mergeCell ref="BL65:BO65"/>
    <mergeCell ref="BP65:BS65"/>
    <mergeCell ref="BT65:BW65"/>
    <mergeCell ref="BX65:CA65"/>
    <mergeCell ref="CB65:CE65"/>
    <mergeCell ref="CF65:CI65"/>
    <mergeCell ref="CJ65:CM65"/>
    <mergeCell ref="CN65:CQ65"/>
    <mergeCell ref="CR65:CU65"/>
    <mergeCell ref="FP65:FS65"/>
    <mergeCell ref="FT65:FW65"/>
    <mergeCell ref="FX65:GA65"/>
    <mergeCell ref="GB65:GE65"/>
    <mergeCell ref="GF65:GI65"/>
    <mergeCell ref="GJ65:GM65"/>
    <mergeCell ref="GN65:GQ65"/>
    <mergeCell ref="GR65:GU65"/>
    <mergeCell ref="GV65:GY65"/>
    <mergeCell ref="GZ65:HC65"/>
    <mergeCell ref="HD65:HG65"/>
    <mergeCell ref="HH65:HK65"/>
    <mergeCell ref="HL65:HO65"/>
    <mergeCell ref="HP65:HS65"/>
    <mergeCell ref="HT65:HW65"/>
    <mergeCell ref="HX65:IA65"/>
    <mergeCell ref="CV65:CY65"/>
    <mergeCell ref="CZ65:DC65"/>
    <mergeCell ref="DD65:DG65"/>
    <mergeCell ref="DH65:DK65"/>
    <mergeCell ref="DL65:DO65"/>
    <mergeCell ref="DP65:DS65"/>
    <mergeCell ref="DT65:DW65"/>
    <mergeCell ref="DX65:EA65"/>
    <mergeCell ref="EB65:EE65"/>
    <mergeCell ref="EF65:EI65"/>
    <mergeCell ref="EJ65:EM65"/>
    <mergeCell ref="EN65:EQ65"/>
    <mergeCell ref="ER65:EU65"/>
    <mergeCell ref="EV65:EY65"/>
    <mergeCell ref="EZ65:FC65"/>
    <mergeCell ref="FD65:FG65"/>
    <mergeCell ref="IB65:IE65"/>
    <mergeCell ref="IF65:II65"/>
    <mergeCell ref="IJ65:IM65"/>
    <mergeCell ref="IN65:IQ65"/>
    <mergeCell ref="IR65:IU65"/>
    <mergeCell ref="IV65:IY65"/>
    <mergeCell ref="H66:I66"/>
    <mergeCell ref="L66:M66"/>
    <mergeCell ref="P66:Q66"/>
    <mergeCell ref="T66:U66"/>
    <mergeCell ref="X66:Y66"/>
    <mergeCell ref="AB66:AC66"/>
    <mergeCell ref="AF66:AG66"/>
    <mergeCell ref="AJ66:AK66"/>
    <mergeCell ref="AN66:AO66"/>
    <mergeCell ref="AR66:AS66"/>
    <mergeCell ref="AV66:AW66"/>
    <mergeCell ref="AZ66:BA66"/>
    <mergeCell ref="BD66:BE66"/>
    <mergeCell ref="BH66:BI66"/>
    <mergeCell ref="BL66:BM66"/>
    <mergeCell ref="BP66:BQ66"/>
    <mergeCell ref="BT66:BU66"/>
    <mergeCell ref="BX66:BY66"/>
    <mergeCell ref="CB66:CC66"/>
    <mergeCell ref="CF66:CG66"/>
    <mergeCell ref="CJ66:CK66"/>
    <mergeCell ref="CN66:CO66"/>
    <mergeCell ref="CR66:CS66"/>
    <mergeCell ref="CV66:CW66"/>
    <mergeCell ref="CZ66:DA66"/>
    <mergeCell ref="FL65:FO65"/>
    <mergeCell ref="DD66:DE66"/>
    <mergeCell ref="DH66:DI66"/>
    <mergeCell ref="DL66:DM66"/>
    <mergeCell ref="DP66:DQ66"/>
    <mergeCell ref="DT66:DU66"/>
    <mergeCell ref="DX66:DY66"/>
    <mergeCell ref="EB66:EC66"/>
    <mergeCell ref="EF66:EG66"/>
    <mergeCell ref="EJ66:EK66"/>
    <mergeCell ref="EN66:EO66"/>
    <mergeCell ref="ER66:ES66"/>
    <mergeCell ref="EV66:EW66"/>
    <mergeCell ref="EZ66:FA66"/>
    <mergeCell ref="FD66:FE66"/>
    <mergeCell ref="FH66:FI66"/>
    <mergeCell ref="FL66:FM66"/>
    <mergeCell ref="FP66:FQ66"/>
    <mergeCell ref="FT66:FU66"/>
    <mergeCell ref="FX66:FY66"/>
    <mergeCell ref="GB66:GC66"/>
    <mergeCell ref="GF66:GG66"/>
    <mergeCell ref="GJ66:GK66"/>
    <mergeCell ref="GN66:GO66"/>
    <mergeCell ref="GR66:GS66"/>
    <mergeCell ref="GV66:GW66"/>
    <mergeCell ref="GZ66:HA66"/>
    <mergeCell ref="HD66:HE66"/>
    <mergeCell ref="HH66:HI66"/>
    <mergeCell ref="HL66:HM66"/>
    <mergeCell ref="HP66:HQ66"/>
    <mergeCell ref="HT66:HU66"/>
    <mergeCell ref="HX66:HY66"/>
    <mergeCell ref="IB66:IC66"/>
    <mergeCell ref="IF66:IG66"/>
    <mergeCell ref="FX67:FY67"/>
    <mergeCell ref="IJ66:IK66"/>
    <mergeCell ref="IN66:IO66"/>
    <mergeCell ref="IR66:IS66"/>
    <mergeCell ref="IV66:IW66"/>
    <mergeCell ref="H67:I67"/>
    <mergeCell ref="L67:M67"/>
    <mergeCell ref="P67:Q67"/>
    <mergeCell ref="T67:U67"/>
    <mergeCell ref="X67:Y67"/>
    <mergeCell ref="AB67:AC67"/>
    <mergeCell ref="AF67:AG67"/>
    <mergeCell ref="AJ67:AK67"/>
    <mergeCell ref="AN67:AO67"/>
    <mergeCell ref="AR67:AS67"/>
    <mergeCell ref="AV67:AW67"/>
    <mergeCell ref="AZ67:BA67"/>
    <mergeCell ref="BD67:BE67"/>
    <mergeCell ref="BH67:BI67"/>
    <mergeCell ref="BL67:BM67"/>
    <mergeCell ref="BP67:BQ67"/>
    <mergeCell ref="BT67:BU67"/>
    <mergeCell ref="BX67:BY67"/>
    <mergeCell ref="CB67:CC67"/>
    <mergeCell ref="CF67:CG67"/>
    <mergeCell ref="CJ67:CK67"/>
    <mergeCell ref="CN67:CO67"/>
    <mergeCell ref="CR67:CS67"/>
    <mergeCell ref="CV67:CW67"/>
    <mergeCell ref="CZ67:DA67"/>
    <mergeCell ref="DD67:DE67"/>
    <mergeCell ref="DH67:DI67"/>
    <mergeCell ref="GF67:GG67"/>
    <mergeCell ref="GJ67:GK67"/>
    <mergeCell ref="GN67:GO67"/>
    <mergeCell ref="GR67:GS67"/>
    <mergeCell ref="GV67:GW67"/>
    <mergeCell ref="GZ67:HA67"/>
    <mergeCell ref="HD67:HE67"/>
    <mergeCell ref="HH67:HI67"/>
    <mergeCell ref="HL67:HM67"/>
    <mergeCell ref="HP67:HQ67"/>
    <mergeCell ref="HT67:HU67"/>
    <mergeCell ref="HX67:HY67"/>
    <mergeCell ref="IB67:IC67"/>
    <mergeCell ref="IF67:IG67"/>
    <mergeCell ref="IJ67:IK67"/>
    <mergeCell ref="IN67:IO67"/>
    <mergeCell ref="DL67:DM67"/>
    <mergeCell ref="DP67:DQ67"/>
    <mergeCell ref="DT67:DU67"/>
    <mergeCell ref="DX67:DY67"/>
    <mergeCell ref="EB67:EC67"/>
    <mergeCell ref="EF67:EG67"/>
    <mergeCell ref="EJ67:EK67"/>
    <mergeCell ref="EN67:EO67"/>
    <mergeCell ref="ER67:ES67"/>
    <mergeCell ref="EV67:EW67"/>
    <mergeCell ref="EZ67:FA67"/>
    <mergeCell ref="FD67:FE67"/>
    <mergeCell ref="FH67:FI67"/>
    <mergeCell ref="FL67:FM67"/>
    <mergeCell ref="FP67:FQ67"/>
    <mergeCell ref="FT67:FU67"/>
    <mergeCell ref="IR67:IS67"/>
    <mergeCell ref="IV67:IW67"/>
    <mergeCell ref="H68:I68"/>
    <mergeCell ref="L68:M68"/>
    <mergeCell ref="P68:Q68"/>
    <mergeCell ref="T68:U68"/>
    <mergeCell ref="X68:Y68"/>
    <mergeCell ref="AB68:AC68"/>
    <mergeCell ref="AF68:AG68"/>
    <mergeCell ref="AJ68:AK68"/>
    <mergeCell ref="AN68:AO68"/>
    <mergeCell ref="AR68:AS68"/>
    <mergeCell ref="AV68:AW68"/>
    <mergeCell ref="AZ68:BA68"/>
    <mergeCell ref="BD68:BE68"/>
    <mergeCell ref="BH68:BI68"/>
    <mergeCell ref="BL68:BM68"/>
    <mergeCell ref="BP68:BQ68"/>
    <mergeCell ref="BT68:BU68"/>
    <mergeCell ref="BX68:BY68"/>
    <mergeCell ref="CB68:CC68"/>
    <mergeCell ref="CF68:CG68"/>
    <mergeCell ref="CJ68:CK68"/>
    <mergeCell ref="CN68:CO68"/>
    <mergeCell ref="CR68:CS68"/>
    <mergeCell ref="CV68:CW68"/>
    <mergeCell ref="CZ68:DA68"/>
    <mergeCell ref="DD68:DE68"/>
    <mergeCell ref="DH68:DI68"/>
    <mergeCell ref="DL68:DM68"/>
    <mergeCell ref="DP68:DQ68"/>
    <mergeCell ref="GB67:GC67"/>
    <mergeCell ref="DT68:DU68"/>
    <mergeCell ref="DX68:DY68"/>
    <mergeCell ref="EB68:EC68"/>
    <mergeCell ref="EF68:EG68"/>
    <mergeCell ref="EJ68:EK68"/>
    <mergeCell ref="EN68:EO68"/>
    <mergeCell ref="ER68:ES68"/>
    <mergeCell ref="EV68:EW68"/>
    <mergeCell ref="EZ68:FA68"/>
    <mergeCell ref="FD68:FE68"/>
    <mergeCell ref="FH68:FI68"/>
    <mergeCell ref="FL68:FM68"/>
    <mergeCell ref="FP68:FQ68"/>
    <mergeCell ref="FT68:FU68"/>
    <mergeCell ref="FX68:FY68"/>
    <mergeCell ref="GB68:GC68"/>
    <mergeCell ref="GF68:GG68"/>
    <mergeCell ref="GJ68:GK68"/>
    <mergeCell ref="GN68:GO68"/>
    <mergeCell ref="GR68:GS68"/>
    <mergeCell ref="GV68:GW68"/>
    <mergeCell ref="GZ68:HA68"/>
    <mergeCell ref="HD68:HE68"/>
    <mergeCell ref="HH68:HI68"/>
    <mergeCell ref="HL68:HM68"/>
    <mergeCell ref="HP68:HQ68"/>
    <mergeCell ref="HT68:HU68"/>
    <mergeCell ref="HX68:HY68"/>
    <mergeCell ref="IB68:IC68"/>
    <mergeCell ref="IF68:IG68"/>
    <mergeCell ref="IJ68:IK68"/>
    <mergeCell ref="IN68:IO68"/>
    <mergeCell ref="IR68:IS68"/>
    <mergeCell ref="IV68:IW68"/>
    <mergeCell ref="L69:M69"/>
    <mergeCell ref="P69:Q69"/>
    <mergeCell ref="T69:U69"/>
    <mergeCell ref="X69:Y69"/>
    <mergeCell ref="AB69:AC69"/>
    <mergeCell ref="AF69:AG69"/>
    <mergeCell ref="AJ69:AK69"/>
    <mergeCell ref="AN69:AO69"/>
    <mergeCell ref="AR69:AS69"/>
    <mergeCell ref="AV69:AW69"/>
    <mergeCell ref="AZ69:BA69"/>
    <mergeCell ref="BD69:BE69"/>
    <mergeCell ref="BH69:BI69"/>
    <mergeCell ref="BL69:BM69"/>
    <mergeCell ref="BP69:BQ69"/>
    <mergeCell ref="BT69:BU69"/>
    <mergeCell ref="BX69:BY69"/>
    <mergeCell ref="CB69:CC69"/>
    <mergeCell ref="CF69:CG69"/>
    <mergeCell ref="CJ69:CK69"/>
    <mergeCell ref="CN69:CO69"/>
    <mergeCell ref="CR69:CS69"/>
    <mergeCell ref="CV69:CW69"/>
    <mergeCell ref="CZ69:DA69"/>
    <mergeCell ref="DD69:DE69"/>
    <mergeCell ref="DH69:DI69"/>
    <mergeCell ref="DL69:DM69"/>
    <mergeCell ref="DP69:DQ69"/>
    <mergeCell ref="DT69:DU69"/>
    <mergeCell ref="DX69:DY69"/>
    <mergeCell ref="EB69:EC69"/>
    <mergeCell ref="EF69:EG69"/>
    <mergeCell ref="EJ69:EK69"/>
    <mergeCell ref="EN69:EO69"/>
    <mergeCell ref="ER69:ES69"/>
    <mergeCell ref="EV69:EW69"/>
    <mergeCell ref="EZ69:FA69"/>
    <mergeCell ref="FD69:FE69"/>
    <mergeCell ref="FH69:FI69"/>
    <mergeCell ref="FL69:FM69"/>
    <mergeCell ref="FP69:FQ69"/>
    <mergeCell ref="FT69:FU69"/>
    <mergeCell ref="FX69:FY69"/>
    <mergeCell ref="GB69:GC69"/>
    <mergeCell ref="GF69:GG69"/>
    <mergeCell ref="GJ69:GK69"/>
    <mergeCell ref="GN69:GO69"/>
    <mergeCell ref="GR69:GS69"/>
    <mergeCell ref="GV69:GW69"/>
    <mergeCell ref="GZ69:HA69"/>
    <mergeCell ref="ER70:ES70"/>
    <mergeCell ref="FD70:FE70"/>
    <mergeCell ref="FH70:FI70"/>
    <mergeCell ref="FL70:FM70"/>
    <mergeCell ref="FP70:FQ70"/>
    <mergeCell ref="FT70:FU70"/>
    <mergeCell ref="FX70:FY70"/>
    <mergeCell ref="GB70:GC70"/>
    <mergeCell ref="GF70:GG70"/>
    <mergeCell ref="GJ70:GK70"/>
    <mergeCell ref="GN70:GO70"/>
    <mergeCell ref="GR70:GS70"/>
    <mergeCell ref="GV70:GW70"/>
    <mergeCell ref="GZ70:HA70"/>
    <mergeCell ref="HD69:HE69"/>
    <mergeCell ref="HH69:HI69"/>
    <mergeCell ref="HL69:HM69"/>
    <mergeCell ref="HP69:HQ69"/>
    <mergeCell ref="HT69:HU69"/>
    <mergeCell ref="HX69:HY69"/>
    <mergeCell ref="IB69:IC69"/>
    <mergeCell ref="IF69:IG69"/>
    <mergeCell ref="IJ69:IK69"/>
    <mergeCell ref="IN69:IO69"/>
    <mergeCell ref="IR69:IS69"/>
    <mergeCell ref="IV69:IW69"/>
    <mergeCell ref="H70:I70"/>
    <mergeCell ref="L70:M70"/>
    <mergeCell ref="P70:Q70"/>
    <mergeCell ref="T70:U70"/>
    <mergeCell ref="X70:Y70"/>
    <mergeCell ref="AB70:AC70"/>
    <mergeCell ref="AF70:AG70"/>
    <mergeCell ref="AJ70:AK70"/>
    <mergeCell ref="AN70:AO70"/>
    <mergeCell ref="AR70:AS70"/>
    <mergeCell ref="AV70:AW70"/>
    <mergeCell ref="AZ70:BA70"/>
    <mergeCell ref="BD70:BE70"/>
    <mergeCell ref="BH70:BI70"/>
    <mergeCell ref="BL70:BM70"/>
    <mergeCell ref="BP70:BQ70"/>
    <mergeCell ref="BT70:BU70"/>
    <mergeCell ref="BX70:BY70"/>
    <mergeCell ref="CB70:CC70"/>
    <mergeCell ref="EZ70:FA70"/>
    <mergeCell ref="HD70:HE70"/>
    <mergeCell ref="HH70:HI70"/>
    <mergeCell ref="CF70:CG70"/>
    <mergeCell ref="CJ70:CK70"/>
    <mergeCell ref="CN70:CO70"/>
    <mergeCell ref="CR70:CS70"/>
    <mergeCell ref="CV70:CW70"/>
    <mergeCell ref="CZ70:DA70"/>
    <mergeCell ref="DD70:DE70"/>
    <mergeCell ref="DH70:DI70"/>
    <mergeCell ref="DL70:DM70"/>
    <mergeCell ref="DP70:DQ70"/>
    <mergeCell ref="DT70:DU70"/>
    <mergeCell ref="DX70:DY70"/>
    <mergeCell ref="EB70:EC70"/>
    <mergeCell ref="EF70:EG70"/>
    <mergeCell ref="EJ70:EK70"/>
    <mergeCell ref="EN70:EO70"/>
    <mergeCell ref="HL70:HM70"/>
    <mergeCell ref="HP70:HQ70"/>
    <mergeCell ref="HT70:HU70"/>
    <mergeCell ref="HX70:HY70"/>
    <mergeCell ref="IB70:IC70"/>
    <mergeCell ref="IF70:IG70"/>
    <mergeCell ref="IJ70:IK70"/>
    <mergeCell ref="IN70:IO70"/>
    <mergeCell ref="IR70:IS70"/>
    <mergeCell ref="IV70:IW70"/>
    <mergeCell ref="H71:I71"/>
    <mergeCell ref="L71:M71"/>
    <mergeCell ref="P71:Q71"/>
    <mergeCell ref="T71:U71"/>
    <mergeCell ref="X71:Y71"/>
    <mergeCell ref="AB71:AC71"/>
    <mergeCell ref="AF71:AG71"/>
    <mergeCell ref="AJ71:AK71"/>
    <mergeCell ref="AN71:AO71"/>
    <mergeCell ref="AR71:AS71"/>
    <mergeCell ref="AV71:AW71"/>
    <mergeCell ref="AZ71:BA71"/>
    <mergeCell ref="BD71:BE71"/>
    <mergeCell ref="BH71:BI71"/>
    <mergeCell ref="BL71:BM71"/>
    <mergeCell ref="BP71:BQ71"/>
    <mergeCell ref="BT71:BU71"/>
    <mergeCell ref="BX71:BY71"/>
    <mergeCell ref="CB71:CC71"/>
    <mergeCell ref="CF71:CG71"/>
    <mergeCell ref="CJ71:CK71"/>
    <mergeCell ref="EV70:EW70"/>
    <mergeCell ref="CN71:CO71"/>
    <mergeCell ref="CR71:CS71"/>
    <mergeCell ref="CV71:CW71"/>
    <mergeCell ref="CZ71:DA71"/>
    <mergeCell ref="DD71:DE71"/>
    <mergeCell ref="DH71:DI71"/>
    <mergeCell ref="DL71:DM71"/>
    <mergeCell ref="DP71:DQ71"/>
    <mergeCell ref="DT71:DU71"/>
    <mergeCell ref="DX71:DY71"/>
    <mergeCell ref="EB71:EC71"/>
    <mergeCell ref="EF71:EG71"/>
    <mergeCell ref="EJ71:EK71"/>
    <mergeCell ref="EN71:EO71"/>
    <mergeCell ref="ER71:ES71"/>
    <mergeCell ref="EV71:EW71"/>
    <mergeCell ref="EZ71:FA71"/>
    <mergeCell ref="FD71:FE71"/>
    <mergeCell ref="FH71:FI71"/>
    <mergeCell ref="FL71:FM71"/>
    <mergeCell ref="FP71:FQ71"/>
    <mergeCell ref="FT71:FU71"/>
    <mergeCell ref="FX71:FY71"/>
    <mergeCell ref="GB71:GC71"/>
    <mergeCell ref="GF71:GG71"/>
    <mergeCell ref="GJ71:GK71"/>
    <mergeCell ref="GN71:GO71"/>
    <mergeCell ref="GR71:GS71"/>
    <mergeCell ref="GV71:GW71"/>
    <mergeCell ref="GZ71:HA71"/>
    <mergeCell ref="HD71:HE71"/>
    <mergeCell ref="HH71:HI71"/>
    <mergeCell ref="HL71:HM71"/>
    <mergeCell ref="HP71:HQ71"/>
    <mergeCell ref="FH72:FI72"/>
    <mergeCell ref="HT71:HU71"/>
    <mergeCell ref="HX71:HY71"/>
    <mergeCell ref="IB71:IC71"/>
    <mergeCell ref="IF71:IG71"/>
    <mergeCell ref="IJ71:IK71"/>
    <mergeCell ref="IN71:IO71"/>
    <mergeCell ref="IR71:IS71"/>
    <mergeCell ref="IV71:IW71"/>
    <mergeCell ref="H72:I72"/>
    <mergeCell ref="L72:M72"/>
    <mergeCell ref="P72:Q72"/>
    <mergeCell ref="T72:U72"/>
    <mergeCell ref="X72:Y72"/>
    <mergeCell ref="AB72:AC72"/>
    <mergeCell ref="AF72:AG72"/>
    <mergeCell ref="AJ72:AK72"/>
    <mergeCell ref="AN72:AO72"/>
    <mergeCell ref="AR72:AS72"/>
    <mergeCell ref="AV72:AW72"/>
    <mergeCell ref="AZ72:BA72"/>
    <mergeCell ref="BD72:BE72"/>
    <mergeCell ref="BH72:BI72"/>
    <mergeCell ref="BL72:BM72"/>
    <mergeCell ref="BP72:BQ72"/>
    <mergeCell ref="BT72:BU72"/>
    <mergeCell ref="BX72:BY72"/>
    <mergeCell ref="CB72:CC72"/>
    <mergeCell ref="CF72:CG72"/>
    <mergeCell ref="CJ72:CK72"/>
    <mergeCell ref="CN72:CO72"/>
    <mergeCell ref="CR72:CS72"/>
    <mergeCell ref="FP72:FQ72"/>
    <mergeCell ref="FT72:FU72"/>
    <mergeCell ref="FX72:FY72"/>
    <mergeCell ref="GB72:GC72"/>
    <mergeCell ref="GF72:GG72"/>
    <mergeCell ref="GJ72:GK72"/>
    <mergeCell ref="GN72:GO72"/>
    <mergeCell ref="GR72:GS72"/>
    <mergeCell ref="GV72:GW72"/>
    <mergeCell ref="GZ72:HA72"/>
    <mergeCell ref="HD72:HE72"/>
    <mergeCell ref="HH72:HI72"/>
    <mergeCell ref="HL72:HM72"/>
    <mergeCell ref="HP72:HQ72"/>
    <mergeCell ref="HT72:HU72"/>
    <mergeCell ref="HX72:HY72"/>
    <mergeCell ref="CV72:CW72"/>
    <mergeCell ref="CZ72:DA72"/>
    <mergeCell ref="DD72:DE72"/>
    <mergeCell ref="DH72:DI72"/>
    <mergeCell ref="DL72:DM72"/>
    <mergeCell ref="DP72:DQ72"/>
    <mergeCell ref="DT72:DU72"/>
    <mergeCell ref="DX72:DY72"/>
    <mergeCell ref="EB72:EC72"/>
    <mergeCell ref="EF72:EG72"/>
    <mergeCell ref="EJ72:EK72"/>
    <mergeCell ref="EN72:EO72"/>
    <mergeCell ref="ER72:ES72"/>
    <mergeCell ref="EV72:EW72"/>
    <mergeCell ref="EZ72:FA72"/>
    <mergeCell ref="FD72:FE72"/>
    <mergeCell ref="IB72:IC72"/>
    <mergeCell ref="IF72:IG72"/>
    <mergeCell ref="IJ72:IK72"/>
    <mergeCell ref="IN72:IO72"/>
    <mergeCell ref="IR72:IS72"/>
    <mergeCell ref="IV72:IW72"/>
    <mergeCell ref="H73:I73"/>
    <mergeCell ref="L73:M73"/>
    <mergeCell ref="P73:Q73"/>
    <mergeCell ref="T73:U73"/>
    <mergeCell ref="X73:Y73"/>
    <mergeCell ref="AB73:AC73"/>
    <mergeCell ref="AF73:AG73"/>
    <mergeCell ref="AJ73:AK73"/>
    <mergeCell ref="AN73:AO73"/>
    <mergeCell ref="AR73:AS73"/>
    <mergeCell ref="AV73:AW73"/>
    <mergeCell ref="AZ73:BA73"/>
    <mergeCell ref="BD73:BE73"/>
    <mergeCell ref="BH73:BI73"/>
    <mergeCell ref="BL73:BM73"/>
    <mergeCell ref="BP73:BQ73"/>
    <mergeCell ref="BT73:BU73"/>
    <mergeCell ref="BX73:BY73"/>
    <mergeCell ref="CB73:CC73"/>
    <mergeCell ref="CF73:CG73"/>
    <mergeCell ref="CJ73:CK73"/>
    <mergeCell ref="CN73:CO73"/>
    <mergeCell ref="CR73:CS73"/>
    <mergeCell ref="CV73:CW73"/>
    <mergeCell ref="CZ73:DA73"/>
    <mergeCell ref="FL72:FM72"/>
    <mergeCell ref="DD73:DE73"/>
    <mergeCell ref="DH73:DI73"/>
    <mergeCell ref="DL73:DM73"/>
    <mergeCell ref="DP73:DQ73"/>
    <mergeCell ref="DT73:DU73"/>
    <mergeCell ref="DX73:DY73"/>
    <mergeCell ref="EB73:EC73"/>
    <mergeCell ref="EF73:EG73"/>
    <mergeCell ref="EJ73:EK73"/>
    <mergeCell ref="EN73:EO73"/>
    <mergeCell ref="ER73:ES73"/>
    <mergeCell ref="EV73:EW73"/>
    <mergeCell ref="EZ73:FA73"/>
    <mergeCell ref="FD73:FE73"/>
    <mergeCell ref="FH73:FI73"/>
    <mergeCell ref="FL73:FM73"/>
    <mergeCell ref="FP73:FQ73"/>
    <mergeCell ref="FT73:FU73"/>
    <mergeCell ref="FX73:FY73"/>
    <mergeCell ref="GB73:GC73"/>
    <mergeCell ref="GF73:GG73"/>
    <mergeCell ref="GJ73:GK73"/>
    <mergeCell ref="GN73:GO73"/>
    <mergeCell ref="GR73:GS73"/>
    <mergeCell ref="GV73:GW73"/>
    <mergeCell ref="GZ73:HA73"/>
    <mergeCell ref="HD73:HE73"/>
    <mergeCell ref="HH73:HI73"/>
    <mergeCell ref="HL73:HM73"/>
    <mergeCell ref="HP73:HQ73"/>
    <mergeCell ref="HT73:HU73"/>
    <mergeCell ref="HX73:HY73"/>
    <mergeCell ref="IB73:IC73"/>
    <mergeCell ref="IF73:IG73"/>
    <mergeCell ref="FX74:FY74"/>
    <mergeCell ref="IJ73:IK73"/>
    <mergeCell ref="IN73:IO73"/>
    <mergeCell ref="IR73:IS73"/>
    <mergeCell ref="IV73:IW73"/>
    <mergeCell ref="H74:I74"/>
    <mergeCell ref="L74:M74"/>
    <mergeCell ref="P74:Q74"/>
    <mergeCell ref="T74:U74"/>
    <mergeCell ref="X74:Y74"/>
    <mergeCell ref="AB74:AC74"/>
    <mergeCell ref="AF74:AG74"/>
    <mergeCell ref="AJ74:AK74"/>
    <mergeCell ref="AN74:AO74"/>
    <mergeCell ref="AR74:AS74"/>
    <mergeCell ref="AV74:AW74"/>
    <mergeCell ref="AZ74:BA74"/>
    <mergeCell ref="BD74:BE74"/>
    <mergeCell ref="BH74:BI74"/>
    <mergeCell ref="BL74:BM74"/>
    <mergeCell ref="BP74:BQ74"/>
    <mergeCell ref="BT74:BU74"/>
    <mergeCell ref="BX74:BY74"/>
    <mergeCell ref="CB74:CC74"/>
    <mergeCell ref="CF74:CG74"/>
    <mergeCell ref="CJ74:CK74"/>
    <mergeCell ref="CN74:CO74"/>
    <mergeCell ref="CR74:CS74"/>
    <mergeCell ref="CV74:CW74"/>
    <mergeCell ref="CZ74:DA74"/>
    <mergeCell ref="DD74:DE74"/>
    <mergeCell ref="DH74:DI74"/>
    <mergeCell ref="GF74:GG74"/>
    <mergeCell ref="GJ74:GK74"/>
    <mergeCell ref="GN74:GO74"/>
    <mergeCell ref="GR74:GS74"/>
    <mergeCell ref="GV74:GW74"/>
    <mergeCell ref="GZ74:HA74"/>
    <mergeCell ref="HD74:HE74"/>
    <mergeCell ref="HH74:HI74"/>
    <mergeCell ref="HL74:HM74"/>
    <mergeCell ref="HP74:HQ74"/>
    <mergeCell ref="HT74:HU74"/>
    <mergeCell ref="HX74:HY74"/>
    <mergeCell ref="IB74:IC74"/>
    <mergeCell ref="IF74:IG74"/>
    <mergeCell ref="IJ74:IK74"/>
    <mergeCell ref="IN74:IO74"/>
    <mergeCell ref="DL74:DM74"/>
    <mergeCell ref="DP74:DQ74"/>
    <mergeCell ref="DT74:DU74"/>
    <mergeCell ref="DX74:DY74"/>
    <mergeCell ref="EB74:EC74"/>
    <mergeCell ref="EF74:EG74"/>
    <mergeCell ref="EJ74:EK74"/>
    <mergeCell ref="EN74:EO74"/>
    <mergeCell ref="ER74:ES74"/>
    <mergeCell ref="EV74:EW74"/>
    <mergeCell ref="EZ74:FA74"/>
    <mergeCell ref="FD74:FE74"/>
    <mergeCell ref="FH74:FI74"/>
    <mergeCell ref="FL74:FM74"/>
    <mergeCell ref="FP74:FQ74"/>
    <mergeCell ref="FT74:FU74"/>
    <mergeCell ref="IR74:IS74"/>
    <mergeCell ref="IV74:IW74"/>
    <mergeCell ref="H75:I75"/>
    <mergeCell ref="L75:M75"/>
    <mergeCell ref="P75:Q75"/>
    <mergeCell ref="T75:U75"/>
    <mergeCell ref="X75:Y75"/>
    <mergeCell ref="AB75:AC75"/>
    <mergeCell ref="AF75:AG75"/>
    <mergeCell ref="AJ75:AK75"/>
    <mergeCell ref="AN75:AO75"/>
    <mergeCell ref="AR75:AS75"/>
    <mergeCell ref="AV75:AW75"/>
    <mergeCell ref="AZ75:BA75"/>
    <mergeCell ref="BD75:BE75"/>
    <mergeCell ref="BH75:BI75"/>
    <mergeCell ref="BL75:BM75"/>
    <mergeCell ref="BP75:BQ75"/>
    <mergeCell ref="BT75:BU75"/>
    <mergeCell ref="BX75:BY75"/>
    <mergeCell ref="CB75:CC75"/>
    <mergeCell ref="CF75:CG75"/>
    <mergeCell ref="CJ75:CK75"/>
    <mergeCell ref="CN75:CO75"/>
    <mergeCell ref="CR75:CS75"/>
    <mergeCell ref="CV75:CW75"/>
    <mergeCell ref="CZ75:DA75"/>
    <mergeCell ref="DD75:DE75"/>
    <mergeCell ref="DH75:DI75"/>
    <mergeCell ref="DL75:DM75"/>
    <mergeCell ref="DP75:DQ75"/>
    <mergeCell ref="GB74:GC74"/>
    <mergeCell ref="DT75:DU75"/>
    <mergeCell ref="DX75:DY75"/>
    <mergeCell ref="EB75:EC75"/>
    <mergeCell ref="EF75:EG75"/>
    <mergeCell ref="EJ75:EK75"/>
    <mergeCell ref="EN75:EO75"/>
    <mergeCell ref="ER75:ES75"/>
    <mergeCell ref="EV75:EW75"/>
    <mergeCell ref="EZ75:FA75"/>
    <mergeCell ref="FD75:FE75"/>
    <mergeCell ref="FH75:FI75"/>
    <mergeCell ref="FL75:FM75"/>
    <mergeCell ref="FP75:FQ75"/>
    <mergeCell ref="FT75:FU75"/>
    <mergeCell ref="FX75:FY75"/>
    <mergeCell ref="GB75:GC75"/>
    <mergeCell ref="GF75:GG75"/>
    <mergeCell ref="GJ75:GK75"/>
    <mergeCell ref="GN75:GO75"/>
    <mergeCell ref="GR75:GS75"/>
    <mergeCell ref="GV75:GW75"/>
    <mergeCell ref="GZ75:HA75"/>
    <mergeCell ref="HD75:HE75"/>
    <mergeCell ref="HH75:HI75"/>
    <mergeCell ref="HL75:HM75"/>
    <mergeCell ref="HP75:HQ75"/>
    <mergeCell ref="HT75:HU75"/>
    <mergeCell ref="HX75:HY75"/>
    <mergeCell ref="IB75:IC75"/>
    <mergeCell ref="IF75:IG75"/>
    <mergeCell ref="IJ75:IK75"/>
    <mergeCell ref="IN75:IO75"/>
    <mergeCell ref="IR75:IS75"/>
    <mergeCell ref="IV75:IW75"/>
    <mergeCell ref="L78:M78"/>
    <mergeCell ref="P78:Q78"/>
    <mergeCell ref="T78:U78"/>
    <mergeCell ref="X78:Y78"/>
    <mergeCell ref="AB78:AC78"/>
    <mergeCell ref="AF78:AG78"/>
    <mergeCell ref="AJ78:AK78"/>
    <mergeCell ref="AN78:AO78"/>
    <mergeCell ref="AR78:AS78"/>
    <mergeCell ref="AV78:AW78"/>
    <mergeCell ref="AZ78:BA78"/>
    <mergeCell ref="BD78:BE78"/>
    <mergeCell ref="BH78:BI78"/>
    <mergeCell ref="BL78:BM78"/>
    <mergeCell ref="BP78:BQ78"/>
    <mergeCell ref="BT78:BU78"/>
    <mergeCell ref="BX78:BY78"/>
    <mergeCell ref="CB78:CC78"/>
    <mergeCell ref="CF78:CG78"/>
    <mergeCell ref="CJ78:CK78"/>
    <mergeCell ref="CN78:CO78"/>
    <mergeCell ref="CR78:CS78"/>
    <mergeCell ref="CV78:CW78"/>
    <mergeCell ref="CZ78:DA78"/>
    <mergeCell ref="DD78:DE78"/>
    <mergeCell ref="DH78:DI78"/>
    <mergeCell ref="DL78:DM78"/>
    <mergeCell ref="DP78:DQ78"/>
    <mergeCell ref="DT78:DU78"/>
    <mergeCell ref="DX78:DY78"/>
    <mergeCell ref="EB78:EC78"/>
    <mergeCell ref="EF78:EG78"/>
    <mergeCell ref="EJ78:EK78"/>
    <mergeCell ref="EN78:EO78"/>
    <mergeCell ref="ER78:ES78"/>
    <mergeCell ref="EV78:EW78"/>
    <mergeCell ref="EZ78:FA78"/>
    <mergeCell ref="FD78:FE78"/>
    <mergeCell ref="FH78:FI78"/>
    <mergeCell ref="FL78:FM78"/>
    <mergeCell ref="FP78:FQ78"/>
    <mergeCell ref="FT78:FU78"/>
    <mergeCell ref="FX78:FY78"/>
    <mergeCell ref="GB78:GC78"/>
    <mergeCell ref="GF78:GG78"/>
    <mergeCell ref="GJ78:GK78"/>
    <mergeCell ref="GN78:GO78"/>
    <mergeCell ref="GR78:GS78"/>
    <mergeCell ref="GV78:GW78"/>
    <mergeCell ref="GZ78:HA78"/>
    <mergeCell ref="ER79:ES79"/>
    <mergeCell ref="FD79:FE79"/>
    <mergeCell ref="FH79:FI79"/>
    <mergeCell ref="FL79:FM79"/>
    <mergeCell ref="FP79:FQ79"/>
    <mergeCell ref="FT79:FU79"/>
    <mergeCell ref="FX79:FY79"/>
    <mergeCell ref="GB79:GC79"/>
    <mergeCell ref="GF79:GG79"/>
    <mergeCell ref="GJ79:GK79"/>
    <mergeCell ref="GN79:GO79"/>
    <mergeCell ref="GR79:GS79"/>
    <mergeCell ref="GV79:GW79"/>
    <mergeCell ref="GZ79:HA79"/>
    <mergeCell ref="HD78:HE78"/>
    <mergeCell ref="HH78:HI78"/>
    <mergeCell ref="HL78:HM78"/>
    <mergeCell ref="HP78:HQ78"/>
    <mergeCell ref="HT78:HU78"/>
    <mergeCell ref="HX78:HY78"/>
    <mergeCell ref="IB78:IC78"/>
    <mergeCell ref="IF78:IG78"/>
    <mergeCell ref="IJ78:IK78"/>
    <mergeCell ref="IN78:IO78"/>
    <mergeCell ref="IR78:IS78"/>
    <mergeCell ref="IV78:IW78"/>
    <mergeCell ref="H79:I79"/>
    <mergeCell ref="L79:M79"/>
    <mergeCell ref="P79:Q79"/>
    <mergeCell ref="T79:U79"/>
    <mergeCell ref="X79:Y79"/>
    <mergeCell ref="AB79:AC79"/>
    <mergeCell ref="AF79:AG79"/>
    <mergeCell ref="AJ79:AK79"/>
    <mergeCell ref="AN79:AO79"/>
    <mergeCell ref="AR79:AS79"/>
    <mergeCell ref="AV79:AW79"/>
    <mergeCell ref="AZ79:BA79"/>
    <mergeCell ref="BD79:BE79"/>
    <mergeCell ref="BH79:BI79"/>
    <mergeCell ref="BL79:BM79"/>
    <mergeCell ref="BP79:BQ79"/>
    <mergeCell ref="BT79:BU79"/>
    <mergeCell ref="BX79:BY79"/>
    <mergeCell ref="CB79:CC79"/>
    <mergeCell ref="EZ79:FA79"/>
    <mergeCell ref="HD79:HE79"/>
    <mergeCell ref="HH79:HI79"/>
    <mergeCell ref="CF79:CG79"/>
    <mergeCell ref="CJ79:CK79"/>
    <mergeCell ref="CN79:CO79"/>
    <mergeCell ref="CR79:CS79"/>
    <mergeCell ref="CV79:CW79"/>
    <mergeCell ref="CZ79:DA79"/>
    <mergeCell ref="DD79:DE79"/>
    <mergeCell ref="DH79:DI79"/>
    <mergeCell ref="DL79:DM79"/>
    <mergeCell ref="DP79:DQ79"/>
    <mergeCell ref="DT79:DU79"/>
    <mergeCell ref="DX79:DY79"/>
    <mergeCell ref="EB79:EC79"/>
    <mergeCell ref="EF79:EG79"/>
    <mergeCell ref="EJ79:EK79"/>
    <mergeCell ref="EN79:EO79"/>
    <mergeCell ref="HL79:HM79"/>
    <mergeCell ref="HP79:HQ79"/>
    <mergeCell ref="HT79:HU79"/>
    <mergeCell ref="HX79:HY79"/>
    <mergeCell ref="IB79:IC79"/>
    <mergeCell ref="IF79:IG79"/>
    <mergeCell ref="IJ79:IK79"/>
    <mergeCell ref="IN79:IO79"/>
    <mergeCell ref="IR79:IS79"/>
    <mergeCell ref="IV79:IW79"/>
    <mergeCell ref="H80:I80"/>
    <mergeCell ref="L80:M80"/>
    <mergeCell ref="P80:Q80"/>
    <mergeCell ref="T80:U80"/>
    <mergeCell ref="X80:Y80"/>
    <mergeCell ref="AB80:AC80"/>
    <mergeCell ref="AF80:AG80"/>
    <mergeCell ref="AJ80:AK80"/>
    <mergeCell ref="AN80:AO80"/>
    <mergeCell ref="AR80:AS80"/>
    <mergeCell ref="AV80:AW80"/>
    <mergeCell ref="AZ80:BA80"/>
    <mergeCell ref="BD80:BE80"/>
    <mergeCell ref="BH80:BI80"/>
    <mergeCell ref="BL80:BM80"/>
    <mergeCell ref="BP80:BQ80"/>
    <mergeCell ref="BT80:BU80"/>
    <mergeCell ref="BX80:BY80"/>
    <mergeCell ref="CB80:CC80"/>
    <mergeCell ref="CF80:CG80"/>
    <mergeCell ref="CJ80:CK80"/>
    <mergeCell ref="EV79:EW79"/>
    <mergeCell ref="CN80:CO80"/>
    <mergeCell ref="CR80:CS80"/>
    <mergeCell ref="CV80:CW80"/>
    <mergeCell ref="CZ80:DA80"/>
    <mergeCell ref="DD80:DE80"/>
    <mergeCell ref="DH80:DI80"/>
    <mergeCell ref="DL80:DM80"/>
    <mergeCell ref="DP80:DQ80"/>
    <mergeCell ref="DT80:DU80"/>
    <mergeCell ref="DX80:DY80"/>
    <mergeCell ref="EB80:EC80"/>
    <mergeCell ref="EF80:EG80"/>
    <mergeCell ref="EJ80:EK80"/>
    <mergeCell ref="EN80:EO80"/>
    <mergeCell ref="ER80:ES80"/>
    <mergeCell ref="EV80:EW80"/>
    <mergeCell ref="EZ80:FA80"/>
    <mergeCell ref="FD80:FE80"/>
    <mergeCell ref="FH80:FI80"/>
    <mergeCell ref="FL80:FM80"/>
    <mergeCell ref="FP80:FQ80"/>
    <mergeCell ref="FT80:FU80"/>
    <mergeCell ref="FX80:FY80"/>
    <mergeCell ref="GB80:GC80"/>
    <mergeCell ref="GF80:GG80"/>
    <mergeCell ref="GJ80:GK80"/>
    <mergeCell ref="GN80:GO80"/>
    <mergeCell ref="GR80:GS80"/>
    <mergeCell ref="GV80:GW80"/>
    <mergeCell ref="GZ80:HA80"/>
    <mergeCell ref="HD80:HE80"/>
    <mergeCell ref="HH80:HI80"/>
    <mergeCell ref="HL80:HM80"/>
    <mergeCell ref="HP80:HQ80"/>
    <mergeCell ref="FH81:FI81"/>
    <mergeCell ref="HT80:HU80"/>
    <mergeCell ref="HX80:HY80"/>
    <mergeCell ref="IB80:IC80"/>
    <mergeCell ref="IF80:IG80"/>
    <mergeCell ref="IJ80:IK80"/>
    <mergeCell ref="IN80:IO80"/>
    <mergeCell ref="IR80:IS80"/>
    <mergeCell ref="IV80:IW80"/>
    <mergeCell ref="H81:I81"/>
    <mergeCell ref="L81:M81"/>
    <mergeCell ref="P81:Q81"/>
    <mergeCell ref="T81:U81"/>
    <mergeCell ref="X81:Y81"/>
    <mergeCell ref="AB81:AC81"/>
    <mergeCell ref="AF81:AG81"/>
    <mergeCell ref="AJ81:AK81"/>
    <mergeCell ref="AN81:AO81"/>
    <mergeCell ref="AR81:AS81"/>
    <mergeCell ref="AV81:AW81"/>
    <mergeCell ref="AZ81:BA81"/>
    <mergeCell ref="BD81:BE81"/>
    <mergeCell ref="BH81:BI81"/>
    <mergeCell ref="BL81:BM81"/>
    <mergeCell ref="BP81:BQ81"/>
    <mergeCell ref="BT81:BU81"/>
    <mergeCell ref="BX81:BY81"/>
    <mergeCell ref="CB81:CC81"/>
    <mergeCell ref="CF81:CG81"/>
    <mergeCell ref="CJ81:CK81"/>
    <mergeCell ref="CN81:CO81"/>
    <mergeCell ref="CR81:CS81"/>
    <mergeCell ref="FP81:FQ81"/>
    <mergeCell ref="FT81:FU81"/>
    <mergeCell ref="FX81:FY81"/>
    <mergeCell ref="GB81:GC81"/>
    <mergeCell ref="GF81:GG81"/>
    <mergeCell ref="GJ81:GK81"/>
    <mergeCell ref="GN81:GO81"/>
    <mergeCell ref="GR81:GS81"/>
    <mergeCell ref="GV81:GW81"/>
    <mergeCell ref="GZ81:HA81"/>
    <mergeCell ref="HD81:HE81"/>
    <mergeCell ref="HH81:HI81"/>
    <mergeCell ref="HL81:HM81"/>
    <mergeCell ref="HP81:HQ81"/>
    <mergeCell ref="HT81:HU81"/>
    <mergeCell ref="HX81:HY81"/>
    <mergeCell ref="CV81:CW81"/>
    <mergeCell ref="CZ81:DA81"/>
    <mergeCell ref="DD81:DE81"/>
    <mergeCell ref="DH81:DI81"/>
    <mergeCell ref="DL81:DM81"/>
    <mergeCell ref="DP81:DQ81"/>
    <mergeCell ref="DT81:DU81"/>
    <mergeCell ref="DX81:DY81"/>
    <mergeCell ref="EB81:EC81"/>
    <mergeCell ref="EF81:EG81"/>
    <mergeCell ref="EJ81:EK81"/>
    <mergeCell ref="EN81:EO81"/>
    <mergeCell ref="ER81:ES81"/>
    <mergeCell ref="EV81:EW81"/>
    <mergeCell ref="EZ81:FA81"/>
    <mergeCell ref="FD81:FE81"/>
    <mergeCell ref="IB81:IC81"/>
    <mergeCell ref="IF81:IG81"/>
    <mergeCell ref="IJ81:IK81"/>
    <mergeCell ref="IN81:IO81"/>
    <mergeCell ref="IR81:IS81"/>
    <mergeCell ref="IV81:IW81"/>
    <mergeCell ref="H82:I82"/>
    <mergeCell ref="L82:M82"/>
    <mergeCell ref="P82:Q82"/>
    <mergeCell ref="T82:U82"/>
    <mergeCell ref="X82:Y82"/>
    <mergeCell ref="AB82:AC82"/>
    <mergeCell ref="AF82:AG82"/>
    <mergeCell ref="AJ82:AK82"/>
    <mergeCell ref="AN82:AO82"/>
    <mergeCell ref="AR82:AS82"/>
    <mergeCell ref="AV82:AW82"/>
    <mergeCell ref="AZ82:BA82"/>
    <mergeCell ref="BD82:BE82"/>
    <mergeCell ref="BH82:BI82"/>
    <mergeCell ref="BL82:BM82"/>
    <mergeCell ref="BP82:BQ82"/>
    <mergeCell ref="BT82:BU82"/>
    <mergeCell ref="BX82:BY82"/>
    <mergeCell ref="CB82:CC82"/>
    <mergeCell ref="CF82:CG82"/>
    <mergeCell ref="CJ82:CK82"/>
    <mergeCell ref="CN82:CO82"/>
    <mergeCell ref="CR82:CS82"/>
    <mergeCell ref="CV82:CW82"/>
    <mergeCell ref="CZ82:DA82"/>
    <mergeCell ref="FL81:FM81"/>
    <mergeCell ref="DD82:DE82"/>
    <mergeCell ref="DH82:DI82"/>
    <mergeCell ref="DL82:DM82"/>
    <mergeCell ref="DP82:DQ82"/>
    <mergeCell ref="DT82:DU82"/>
    <mergeCell ref="DX82:DY82"/>
    <mergeCell ref="EB82:EC82"/>
    <mergeCell ref="EF82:EG82"/>
    <mergeCell ref="EJ82:EK82"/>
    <mergeCell ref="EN82:EO82"/>
    <mergeCell ref="ER82:ES82"/>
    <mergeCell ref="EV82:EW82"/>
    <mergeCell ref="EZ82:FA82"/>
    <mergeCell ref="FD82:FE82"/>
    <mergeCell ref="FH82:FI82"/>
    <mergeCell ref="FL82:FM82"/>
    <mergeCell ref="FP82:FQ82"/>
    <mergeCell ref="FT82:FU82"/>
    <mergeCell ref="FX82:FY82"/>
    <mergeCell ref="GB82:GC82"/>
    <mergeCell ref="GF82:GG82"/>
    <mergeCell ref="GJ82:GK82"/>
    <mergeCell ref="GN82:GO82"/>
    <mergeCell ref="GR82:GS82"/>
    <mergeCell ref="GV82:GW82"/>
    <mergeCell ref="GZ82:HA82"/>
    <mergeCell ref="HD82:HE82"/>
    <mergeCell ref="HH82:HI82"/>
    <mergeCell ref="HL82:HM82"/>
    <mergeCell ref="HP82:HQ82"/>
    <mergeCell ref="HT82:HU82"/>
    <mergeCell ref="HX82:HY82"/>
    <mergeCell ref="IB82:IC82"/>
    <mergeCell ref="IF82:IG82"/>
    <mergeCell ref="FX83:FY83"/>
    <mergeCell ref="IJ82:IK82"/>
    <mergeCell ref="IN82:IO82"/>
    <mergeCell ref="IR82:IS82"/>
    <mergeCell ref="IV82:IW82"/>
    <mergeCell ref="H83:I83"/>
    <mergeCell ref="L83:M83"/>
    <mergeCell ref="P83:Q83"/>
    <mergeCell ref="T83:U83"/>
    <mergeCell ref="X83:Y83"/>
    <mergeCell ref="AB83:AC83"/>
    <mergeCell ref="AF83:AG83"/>
    <mergeCell ref="AJ83:AK83"/>
    <mergeCell ref="AN83:AO83"/>
    <mergeCell ref="AR83:AS83"/>
    <mergeCell ref="AV83:AW83"/>
    <mergeCell ref="AZ83:BA83"/>
    <mergeCell ref="BD83:BE83"/>
    <mergeCell ref="BH83:BI83"/>
    <mergeCell ref="BL83:BM83"/>
    <mergeCell ref="BP83:BQ83"/>
    <mergeCell ref="BT83:BU83"/>
    <mergeCell ref="BX83:BY83"/>
    <mergeCell ref="CB83:CC83"/>
    <mergeCell ref="CF83:CG83"/>
    <mergeCell ref="CJ83:CK83"/>
    <mergeCell ref="CN83:CO83"/>
    <mergeCell ref="CR83:CS83"/>
    <mergeCell ref="CV83:CW83"/>
    <mergeCell ref="CZ83:DA83"/>
    <mergeCell ref="DD83:DE83"/>
    <mergeCell ref="DH83:DI83"/>
    <mergeCell ref="GF83:GG83"/>
    <mergeCell ref="GJ83:GK83"/>
    <mergeCell ref="GN83:GO83"/>
    <mergeCell ref="GR83:GS83"/>
    <mergeCell ref="GV83:GW83"/>
    <mergeCell ref="GZ83:HA83"/>
    <mergeCell ref="HD83:HE83"/>
    <mergeCell ref="HH83:HI83"/>
    <mergeCell ref="HL83:HM83"/>
    <mergeCell ref="HP83:HQ83"/>
    <mergeCell ref="HT83:HU83"/>
    <mergeCell ref="HX83:HY83"/>
    <mergeCell ref="IB83:IC83"/>
    <mergeCell ref="IF83:IG83"/>
    <mergeCell ref="IJ83:IK83"/>
    <mergeCell ref="IN83:IO83"/>
    <mergeCell ref="DL83:DM83"/>
    <mergeCell ref="DP83:DQ83"/>
    <mergeCell ref="DT83:DU83"/>
    <mergeCell ref="DX83:DY83"/>
    <mergeCell ref="EB83:EC83"/>
    <mergeCell ref="EF83:EG83"/>
    <mergeCell ref="EJ83:EK83"/>
    <mergeCell ref="EN83:EO83"/>
    <mergeCell ref="ER83:ES83"/>
    <mergeCell ref="EV83:EW83"/>
    <mergeCell ref="EZ83:FA83"/>
    <mergeCell ref="FD83:FE83"/>
    <mergeCell ref="FH83:FI83"/>
    <mergeCell ref="FL83:FM83"/>
    <mergeCell ref="FP83:FQ83"/>
    <mergeCell ref="FT83:FU83"/>
    <mergeCell ref="IR83:IS83"/>
    <mergeCell ref="IV83:IW83"/>
    <mergeCell ref="H84:I84"/>
    <mergeCell ref="L84:M84"/>
    <mergeCell ref="P84:Q84"/>
    <mergeCell ref="T84:U84"/>
    <mergeCell ref="X84:Y84"/>
    <mergeCell ref="AB84:AC84"/>
    <mergeCell ref="AF84:AG84"/>
    <mergeCell ref="AJ84:AK84"/>
    <mergeCell ref="AN84:AO84"/>
    <mergeCell ref="AR84:AS84"/>
    <mergeCell ref="AV84:AW84"/>
    <mergeCell ref="AZ84:BA84"/>
    <mergeCell ref="BD84:BE84"/>
    <mergeCell ref="BH84:BI84"/>
    <mergeCell ref="BL84:BM84"/>
    <mergeCell ref="BP84:BQ84"/>
    <mergeCell ref="BT84:BU84"/>
    <mergeCell ref="BX84:BY84"/>
    <mergeCell ref="CB84:CC84"/>
    <mergeCell ref="CF84:CG84"/>
    <mergeCell ref="CJ84:CK84"/>
    <mergeCell ref="CN84:CO84"/>
    <mergeCell ref="CR84:CS84"/>
    <mergeCell ref="CV84:CW84"/>
    <mergeCell ref="CZ84:DA84"/>
    <mergeCell ref="DD84:DE84"/>
    <mergeCell ref="DH84:DI84"/>
    <mergeCell ref="DL84:DM84"/>
    <mergeCell ref="DP84:DQ84"/>
    <mergeCell ref="GB83:GC83"/>
    <mergeCell ref="DT84:DU84"/>
    <mergeCell ref="DX84:DY84"/>
    <mergeCell ref="EB84:EC84"/>
    <mergeCell ref="EF84:EG84"/>
    <mergeCell ref="EJ84:EK84"/>
    <mergeCell ref="EN84:EO84"/>
    <mergeCell ref="ER84:ES84"/>
    <mergeCell ref="EV84:EW84"/>
    <mergeCell ref="EZ84:FA84"/>
    <mergeCell ref="FD84:FE84"/>
    <mergeCell ref="FH84:FI84"/>
    <mergeCell ref="FL84:FM84"/>
    <mergeCell ref="FP84:FQ84"/>
    <mergeCell ref="FT84:FU84"/>
    <mergeCell ref="FX84:FY84"/>
    <mergeCell ref="GB84:GC84"/>
    <mergeCell ref="GF84:GG84"/>
    <mergeCell ref="GJ84:GK84"/>
    <mergeCell ref="GN84:GO84"/>
    <mergeCell ref="GR84:GS84"/>
    <mergeCell ref="GV84:GW84"/>
    <mergeCell ref="GZ84:HA84"/>
    <mergeCell ref="HD84:HE84"/>
    <mergeCell ref="HH84:HI84"/>
    <mergeCell ref="HL84:HM84"/>
    <mergeCell ref="HP84:HQ84"/>
    <mergeCell ref="HT84:HU84"/>
    <mergeCell ref="HX84:HY84"/>
    <mergeCell ref="IB84:IC84"/>
    <mergeCell ref="IF84:IG84"/>
    <mergeCell ref="IJ84:IK84"/>
    <mergeCell ref="IN84:IO84"/>
    <mergeCell ref="IR84:IS84"/>
    <mergeCell ref="IV84:IW84"/>
    <mergeCell ref="L85:M85"/>
    <mergeCell ref="P85:Q85"/>
    <mergeCell ref="T85:U85"/>
    <mergeCell ref="X85:Y85"/>
    <mergeCell ref="AB85:AC85"/>
    <mergeCell ref="AF85:AG85"/>
    <mergeCell ref="AJ85:AK85"/>
    <mergeCell ref="AN85:AO85"/>
    <mergeCell ref="AR85:AS85"/>
    <mergeCell ref="AV85:AW85"/>
    <mergeCell ref="AZ85:BA85"/>
    <mergeCell ref="BD85:BE85"/>
    <mergeCell ref="BH85:BI85"/>
    <mergeCell ref="BL85:BM85"/>
    <mergeCell ref="BP85:BQ85"/>
    <mergeCell ref="BT85:BU85"/>
    <mergeCell ref="FH85:FI85"/>
    <mergeCell ref="FL85:FM85"/>
    <mergeCell ref="FP85:FQ85"/>
    <mergeCell ref="FT85:FU85"/>
    <mergeCell ref="FX85:FY85"/>
    <mergeCell ref="GB85:GC85"/>
    <mergeCell ref="GF85:GG85"/>
    <mergeCell ref="GJ85:GK85"/>
    <mergeCell ref="GN85:GO85"/>
    <mergeCell ref="GR85:GS85"/>
    <mergeCell ref="GV85:GW85"/>
    <mergeCell ref="GZ85:HA85"/>
    <mergeCell ref="BX85:BY85"/>
    <mergeCell ref="CB85:CC85"/>
    <mergeCell ref="CF85:CG85"/>
    <mergeCell ref="CJ85:CK85"/>
    <mergeCell ref="CN85:CO85"/>
    <mergeCell ref="CR85:CS85"/>
    <mergeCell ref="CV85:CW85"/>
    <mergeCell ref="CZ85:DA85"/>
    <mergeCell ref="DD85:DE85"/>
    <mergeCell ref="DH85:DI85"/>
    <mergeCell ref="DL85:DM85"/>
    <mergeCell ref="DP85:DQ85"/>
    <mergeCell ref="DT85:DU85"/>
    <mergeCell ref="DX85:DY85"/>
    <mergeCell ref="EB85:EC85"/>
    <mergeCell ref="EF85:EG85"/>
    <mergeCell ref="EJ85:EK85"/>
    <mergeCell ref="HD85:HE85"/>
    <mergeCell ref="HH85:HI85"/>
    <mergeCell ref="HL85:HM85"/>
    <mergeCell ref="HP85:HQ85"/>
    <mergeCell ref="HT85:HU85"/>
    <mergeCell ref="HX85:HY85"/>
    <mergeCell ref="IB85:IC85"/>
    <mergeCell ref="IF85:IG85"/>
    <mergeCell ref="IJ85:IK85"/>
    <mergeCell ref="IN85:IO85"/>
    <mergeCell ref="IR85:IS85"/>
    <mergeCell ref="IV85:IW85"/>
    <mergeCell ref="H86:I86"/>
    <mergeCell ref="L86:M86"/>
    <mergeCell ref="P86:Q86"/>
    <mergeCell ref="T86:U86"/>
    <mergeCell ref="X86:Y86"/>
    <mergeCell ref="AB86:AC86"/>
    <mergeCell ref="AF86:AG86"/>
    <mergeCell ref="AJ86:AK86"/>
    <mergeCell ref="AN86:AO86"/>
    <mergeCell ref="AR86:AS86"/>
    <mergeCell ref="AV86:AW86"/>
    <mergeCell ref="AZ86:BA86"/>
    <mergeCell ref="BD86:BE86"/>
    <mergeCell ref="BH86:BI86"/>
    <mergeCell ref="BL86:BM86"/>
    <mergeCell ref="BP86:BQ86"/>
    <mergeCell ref="BT86:BU86"/>
    <mergeCell ref="BX86:BY86"/>
    <mergeCell ref="CB86:CC86"/>
    <mergeCell ref="EN85:EO85"/>
    <mergeCell ref="FT86:FU86"/>
    <mergeCell ref="FX86:FY86"/>
    <mergeCell ref="GB86:GC86"/>
    <mergeCell ref="GF86:GG86"/>
    <mergeCell ref="GJ86:GK86"/>
    <mergeCell ref="GN86:GO86"/>
    <mergeCell ref="GR86:GS86"/>
    <mergeCell ref="GV86:GW86"/>
    <mergeCell ref="GZ86:HA86"/>
    <mergeCell ref="HD86:HE86"/>
    <mergeCell ref="HH86:HI86"/>
    <mergeCell ref="CF86:CG86"/>
    <mergeCell ref="CJ86:CK86"/>
    <mergeCell ref="CN86:CO86"/>
    <mergeCell ref="CR86:CS86"/>
    <mergeCell ref="CV86:CW86"/>
    <mergeCell ref="CZ86:DA86"/>
    <mergeCell ref="DD86:DE86"/>
    <mergeCell ref="DH86:DI86"/>
    <mergeCell ref="DL86:DM86"/>
    <mergeCell ref="DP86:DQ86"/>
    <mergeCell ref="DT86:DU86"/>
    <mergeCell ref="DX86:DY86"/>
    <mergeCell ref="EB86:EC86"/>
    <mergeCell ref="EF86:EG86"/>
    <mergeCell ref="EJ86:EK86"/>
    <mergeCell ref="EN86:EO86"/>
    <mergeCell ref="ER86:ES86"/>
    <mergeCell ref="HL86:HM86"/>
    <mergeCell ref="HP86:HQ86"/>
    <mergeCell ref="HT86:HU86"/>
    <mergeCell ref="HX86:HY86"/>
    <mergeCell ref="IB86:IC86"/>
    <mergeCell ref="IF86:IG86"/>
    <mergeCell ref="IJ86:IK86"/>
    <mergeCell ref="IN86:IO86"/>
    <mergeCell ref="IR86:IS86"/>
    <mergeCell ref="IV86:IW86"/>
    <mergeCell ref="H87:I87"/>
    <mergeCell ref="L87:M87"/>
    <mergeCell ref="P87:Q87"/>
    <mergeCell ref="T87:U87"/>
    <mergeCell ref="X87:Y87"/>
    <mergeCell ref="AB87:AC87"/>
    <mergeCell ref="AF87:AG87"/>
    <mergeCell ref="AJ87:AK87"/>
    <mergeCell ref="AN87:AO87"/>
    <mergeCell ref="AR87:AS87"/>
    <mergeCell ref="AV87:AW87"/>
    <mergeCell ref="AZ87:BA87"/>
    <mergeCell ref="BD87:BE87"/>
    <mergeCell ref="BH87:BI87"/>
    <mergeCell ref="BL87:BM87"/>
    <mergeCell ref="BP87:BQ87"/>
    <mergeCell ref="BT87:BU87"/>
    <mergeCell ref="BX87:BY87"/>
    <mergeCell ref="CB87:CC87"/>
    <mergeCell ref="CF87:CG87"/>
    <mergeCell ref="CJ87:CK87"/>
    <mergeCell ref="EV86:EW86"/>
    <mergeCell ref="CR88:CS88"/>
    <mergeCell ref="FD87:FE87"/>
    <mergeCell ref="FT87:FU87"/>
    <mergeCell ref="FX87:FY87"/>
    <mergeCell ref="GB87:GC87"/>
    <mergeCell ref="GF87:GG87"/>
    <mergeCell ref="GJ87:GK87"/>
    <mergeCell ref="GN87:GO87"/>
    <mergeCell ref="GR87:GS87"/>
    <mergeCell ref="GV87:GW87"/>
    <mergeCell ref="GZ87:HA87"/>
    <mergeCell ref="HD87:HE87"/>
    <mergeCell ref="HH87:HI87"/>
    <mergeCell ref="HL87:HM87"/>
    <mergeCell ref="HP87:HQ87"/>
    <mergeCell ref="CN87:CO87"/>
    <mergeCell ref="CR87:CS87"/>
    <mergeCell ref="CV87:CW87"/>
    <mergeCell ref="CZ87:DA87"/>
    <mergeCell ref="DD87:DE87"/>
    <mergeCell ref="DH87:DI87"/>
    <mergeCell ref="DL87:DM87"/>
    <mergeCell ref="DP87:DQ87"/>
    <mergeCell ref="DT87:DU87"/>
    <mergeCell ref="DX87:DY87"/>
    <mergeCell ref="EB87:EC87"/>
    <mergeCell ref="EF87:EG87"/>
    <mergeCell ref="EJ87:EK87"/>
    <mergeCell ref="EN87:EO87"/>
    <mergeCell ref="ER87:ES87"/>
    <mergeCell ref="EV87:EW87"/>
    <mergeCell ref="EZ87:FA87"/>
    <mergeCell ref="FH88:FI88"/>
    <mergeCell ref="FT88:FU88"/>
    <mergeCell ref="HT87:HU87"/>
    <mergeCell ref="HX87:HY87"/>
    <mergeCell ref="IB87:IC87"/>
    <mergeCell ref="IF87:IG87"/>
    <mergeCell ref="IJ87:IK87"/>
    <mergeCell ref="IN87:IO87"/>
    <mergeCell ref="IR87:IS87"/>
    <mergeCell ref="IV87:IW87"/>
    <mergeCell ref="H88:I88"/>
    <mergeCell ref="L88:M88"/>
    <mergeCell ref="P88:Q88"/>
    <mergeCell ref="T88:U88"/>
    <mergeCell ref="X88:Y88"/>
    <mergeCell ref="AB88:AC88"/>
    <mergeCell ref="AF88:AG88"/>
    <mergeCell ref="AJ88:AK88"/>
    <mergeCell ref="AN88:AO88"/>
    <mergeCell ref="AR88:AS88"/>
    <mergeCell ref="AV88:AW88"/>
    <mergeCell ref="AZ88:BA88"/>
    <mergeCell ref="BD88:BE88"/>
    <mergeCell ref="BH88:BI88"/>
    <mergeCell ref="BL88:BM88"/>
    <mergeCell ref="BP88:BQ88"/>
    <mergeCell ref="BT88:BU88"/>
    <mergeCell ref="BX88:BY88"/>
    <mergeCell ref="CB88:CC88"/>
    <mergeCell ref="CF88:CG88"/>
    <mergeCell ref="CJ88:CK88"/>
    <mergeCell ref="CN88:CO88"/>
    <mergeCell ref="GF88:GG88"/>
    <mergeCell ref="GJ88:GK88"/>
    <mergeCell ref="GN88:GO88"/>
    <mergeCell ref="GR88:GS88"/>
    <mergeCell ref="GV88:GW88"/>
    <mergeCell ref="GZ88:HA88"/>
    <mergeCell ref="HD88:HE88"/>
    <mergeCell ref="HH88:HI88"/>
    <mergeCell ref="HL88:HM88"/>
    <mergeCell ref="IN88:IO88"/>
    <mergeCell ref="IR88:IS88"/>
    <mergeCell ref="IV88:IW88"/>
    <mergeCell ref="HP88:HQ88"/>
    <mergeCell ref="HT88:HU88"/>
    <mergeCell ref="HX88:HY88"/>
    <mergeCell ref="IB88:IC88"/>
    <mergeCell ref="IF88:IG88"/>
    <mergeCell ref="IJ88:IK88"/>
    <mergeCell ref="FL88:FM88"/>
    <mergeCell ref="FP88:FQ88"/>
    <mergeCell ref="FH87:FI87"/>
    <mergeCell ref="FL87:FM87"/>
    <mergeCell ref="FP87:FQ87"/>
    <mergeCell ref="EZ86:FA86"/>
    <mergeCell ref="FD86:FE86"/>
    <mergeCell ref="FH86:FI86"/>
    <mergeCell ref="FL86:FM86"/>
    <mergeCell ref="FP86:FQ86"/>
    <mergeCell ref="ER85:ES85"/>
    <mergeCell ref="EV85:EW85"/>
    <mergeCell ref="EZ85:FA85"/>
    <mergeCell ref="FD85:FE85"/>
    <mergeCell ref="FX88:FY88"/>
    <mergeCell ref="GB88:GC88"/>
    <mergeCell ref="CV88:CW88"/>
    <mergeCell ref="CZ88:DA88"/>
    <mergeCell ref="DD88:DE88"/>
    <mergeCell ref="DH88:DI88"/>
    <mergeCell ref="DL88:DM88"/>
    <mergeCell ref="DP88:DQ88"/>
    <mergeCell ref="DT88:DU88"/>
    <mergeCell ref="DX88:DY88"/>
    <mergeCell ref="EB88:EC88"/>
    <mergeCell ref="EF88:EG88"/>
    <mergeCell ref="EJ88:EK88"/>
    <mergeCell ref="EN88:EO88"/>
    <mergeCell ref="ER88:ES88"/>
    <mergeCell ref="EV88:EW88"/>
    <mergeCell ref="EZ88:FA88"/>
    <mergeCell ref="FD88:FE88"/>
  </mergeCells>
  <conditionalFormatting sqref="F19:F29 E9:E18">
    <cfRule type="cellIs" dxfId="36" priority="37" operator="equal">
      <formula>"Please enter required information"</formula>
    </cfRule>
  </conditionalFormatting>
  <conditionalFormatting sqref="F22">
    <cfRule type="cellIs" dxfId="35" priority="36" operator="equal">
      <formula>"Select from drop-down list or enter another numerical value"</formula>
    </cfRule>
  </conditionalFormatting>
  <conditionalFormatting sqref="F23">
    <cfRule type="cellIs" dxfId="34" priority="35" operator="equal">
      <formula>"Select from drop-down list or enter another numerical value"</formula>
    </cfRule>
  </conditionalFormatting>
  <conditionalFormatting sqref="E12:E14">
    <cfRule type="cellIs" dxfId="33" priority="34" operator="equal">
      <formula>"Input VSpsl &amp; conversion factor or directly input CODpsl below"</formula>
    </cfRule>
  </conditionalFormatting>
  <conditionalFormatting sqref="E13 E15">
    <cfRule type="cellIs" dxfId="32" priority="30" operator="equal">
      <formula>"Input VSwasl &amp; conversion factor or directly input CODwasl below"</formula>
    </cfRule>
    <cfRule type="cellIs" dxfId="31" priority="33" operator="equal">
      <formula>"Input VSwasl &amp; conversion factor or directly input CODsl below"</formula>
    </cfRule>
  </conditionalFormatting>
  <conditionalFormatting sqref="E16">
    <cfRule type="cellIs" dxfId="30" priority="32" operator="equal">
      <formula>"Input CODpsl directly, or input VSpsl &amp; conversion factor (both above)"</formula>
    </cfRule>
  </conditionalFormatting>
  <conditionalFormatting sqref="E17">
    <cfRule type="cellIs" dxfId="29" priority="31" operator="equal">
      <formula>"Input CODwasl directly, or input VSwasl &amp; conversion factor (both above)"</formula>
    </cfRule>
  </conditionalFormatting>
  <conditionalFormatting sqref="E24:E26">
    <cfRule type="cellIs" dxfId="28" priority="29" operator="equal">
      <formula>"Please enter required information"</formula>
    </cfRule>
  </conditionalFormatting>
  <conditionalFormatting sqref="E19:E21">
    <cfRule type="cellIs" dxfId="27" priority="28" operator="equal">
      <formula>"Please enter required information"</formula>
    </cfRule>
  </conditionalFormatting>
  <conditionalFormatting sqref="E5">
    <cfRule type="cellIs" dxfId="26" priority="4" operator="equal">
      <formula>"Enter reporting period year ending (e.g. for 2017-2018 enter 2018)"</formula>
    </cfRule>
    <cfRule type="cellIs" dxfId="25" priority="6" operator="equal">
      <formula>"Enter reporting period year ending( e.g. for 2015/16 enter 2016"</formula>
    </cfRule>
    <cfRule type="cellIs" dxfId="24" priority="27" operator="equal">
      <formula>"This calculator is not suitable for earlier reporting periods"</formula>
    </cfRule>
  </conditionalFormatting>
  <conditionalFormatting sqref="E22:E23">
    <cfRule type="cellIs" dxfId="23" priority="22" operator="equal">
      <formula>"Select from drop-down list or enter another numerical value"</formula>
    </cfRule>
  </conditionalFormatting>
  <conditionalFormatting sqref="E6">
    <cfRule type="cellIs" dxfId="22" priority="7" operator="equal">
      <formula>"Please select reporting method"</formula>
    </cfRule>
  </conditionalFormatting>
  <conditionalFormatting sqref="E12">
    <cfRule type="cellIs" dxfId="21" priority="2" operator="equal">
      <formula>"Please enter required information unless directly entering CODpsl"</formula>
    </cfRule>
  </conditionalFormatting>
  <conditionalFormatting sqref="E13">
    <cfRule type="cellIs" dxfId="20" priority="1" operator="equal">
      <formula>"Please enter required information unless directly entering CODpsl"</formula>
    </cfRule>
  </conditionalFormatting>
  <dataValidations count="11">
    <dataValidation type="decimal" operator="greaterThanOrEqual" allowBlank="1" showInputMessage="1" showErrorMessage="1" error="Input must be a positive numerical value" sqref="D24:D26 D19 D9 IX73:IX74 D16:D17 J83:J85 N83:N85 R83:R85 V83:V85 Z83:Z85 AD83:AD85 AH83:AH85 AL83:AL85 AP83:AP85 AT83:AT85 AX83:AX85 BB83:BB85 BF83:BF85 BJ83:BJ85 BN83:BN85 BR83:BR85 BV83:BV85 BZ83:BZ85 CD83:CD85 CH83:CH85 CL83:CL85 CP83:CP85 CT83:CT85 CX83:CX85 DB83:DB85 DF83:DF85 DJ83:DJ85 DN83:DN85 DR83:DR85 DV83:DV85 DZ83:DZ85 ED83:ED85 EH83:EH85 EL83:EL85 EP83:EP85 ET83:ET85 EX83:EX85 FB83:FB85 FF83:FF85 FJ83:FJ85 FN83:FN85 FR83:FR85 FV83:FV85 FZ83:FZ85 GD83:GD85 GH83:GH85 GL83:GL85 GP83:GP85 GT83:GT85 GX83:GX85 HB83:HB85 HF83:HF85 HJ83:HJ85 HN83:HN85 HR83:HR85 HV83:HV85 HZ83:HZ85 ID83:ID85 IH83:IH85 IL83:IL85 IP83:IP85 IT83:IT85 IX83:IX85 J78 N78 R78 V78 Z78 AD78 AH78 AL78 AP78 AT78 AX78 BB78 BF78 BJ78 BN78 BR78 BV78 BZ78 CD78 CH78 CL78 CP78 CT78 CX78 DB78 DF78 DJ78 DN78 DR78 DV78 DZ78 ED78 EH78 EL78 EP78 ET78 EX78 FB78 FF78 FJ78 FN78 FR78 FV78 FZ78 GD78 GH78 GL78 GP78 GT78 GX78 HB78 HF78 HJ78 HN78 HR78 HV78 HZ78 ID78 IH78 IL78 IP78 IT78 IX78 J66 N66 R66 V66 Z66 AD66 AH66 AL66 AP66 AT66 AX66 BB66 BF66 BJ66 BN66 BR66 BV66 BZ66 CD66 CH66 CL66 CP66 CT66 CX66 DB66 DF66 DJ66 DN66 DR66 DV66 DZ66 ED66 EH66 EL66 EP66 ET66 EX66 FB66 FF66 FJ66 FN66 FR66 FV66 FZ66 GD66 GH66 GL66 GP66 GT66 GX66 HB66 HF66 HJ66 HN66 HR66 HV66 HZ66 ID66 IH66 IL66 IP66 IT66 IX66 J68:J70 N68:N70 R68:R70 V68:V70 Z68:Z70 AD68:AD70 AH68:AH70 AL68:AL70 AP68:AP70 AT68:AT70 AX68:AX70 BB68:BB70 BF68:BF70 BJ68:BJ70 BN68:BN70 BR68:BR70 BV68:BV70 BZ68:BZ70 CD68:CD70 CH68:CH70 CL68:CL70 CP68:CP70 CT68:CT70 CX68:CX70 DB68:DB70 DF68:DF70 DJ68:DJ70 DN68:DN70 DR68:DR70 DV68:DV70 DZ68:DZ70 ED68:ED70 EH68:EH70 EL68:EL70 EP68:EP70 ET68:ET70 EX68:EX70 FB68:FB70 FF68:FF70 FJ68:FJ70 FN68:FN70 FR68:FR70 FV68:FV70 FZ68:FZ70 GD68:GD70 GH68:GH70 GL68:GL70 GP68:GP70 GT68:GT70 GX68:GX70 HB68:HB70 HF68:HF70 HJ68:HJ70 HN68:HN70 HR68:HR70 HV68:HV70 HZ68:HZ70 ID68:ID70 IH68:IH70 IL68:IL70 IP68:IP70 IT68:IT70 IX68:IX70 J73:J74 N73:N74 R73:R74 V73:V74 Z73:Z74 AD73:AD74 AH73:AH74 AL73:AL74 AP73:AP74 AT73:AT74 AX73:AX74 BB73:BB74 BF73:BF74 BJ73:BJ74 BN73:BN74 BR73:BR74 BV73:BV74 BZ73:BZ74 CD73:CD74 CH73:CH74 CL73:CL74 CP73:CP74 CT73:CT74 CX73:CX74 DB73:DB74 DF73:DF74 DJ73:DJ74 DN73:DN74 DR73:DR74 DV73:DV74 DZ73:DZ74 ED73:ED74 EH73:EH74 EL73:EL74 EP73:EP74 ET73:ET74 EX73:EX74 FB73:FB74 FF73:FF74 FJ73:FJ74 FN73:FN74 FR73:FR74 FV73:FV74 FZ73:FZ74 GD73:GD74 GH73:GH74 GL73:GL74 GP73:GP74 GT73:GT74 GX73:GX74 HB73:HB74 HF73:HF74 HJ73:HJ74 HN73:HN74 HR73:HR74 HV73:HV74 HZ73:HZ74 ID73:ID74 IH73:IH74 IL73:IL74 IP73:IP74 IT73:IT74 D12:D13" xr:uid="{00000000-0002-0000-0500-000000000000}">
      <formula1>0</formula1>
    </dataValidation>
    <dataValidation type="list" allowBlank="1" showInputMessage="1" error="Select from dropdown list" sqref="D22:D23 J81:J82 N81:N82 R81:R82 V81:V82 Z81:Z82 AD81:AD82 AH81:AH82 AL81:AL82 AP81:AP82 AT81:AT82 AX81:AX82 BB81:BB82 BF81:BF82 BJ81:BJ82 BN81:BN82 BR81:BR82 BV81:BV82 BZ81:BZ82 CD81:CD82 CH81:CH82 CL81:CL82 CP81:CP82 CT81:CT82 CX81:CX82 DB81:DB82 DF81:DF82 DJ81:DJ82 DN81:DN82 DR81:DR82 DV81:DV82 DZ81:DZ82 ED81:ED82 EH81:EH82 EL81:EL82 EP81:EP82 ET81:ET82 EX81:EX82 FB81:FB82 FF81:FF82 FJ81:FJ82 FN81:FN82 FR81:FR82 FV81:FV82 FZ81:FZ82 GD81:GD82 GH81:GH82 GL81:GL82 GP81:GP82 GT81:GT82 GX81:GX82 HB81:HB82 HF81:HF82 HJ81:HJ82 HN81:HN82 HR81:HR82 HV81:HV82 HZ81:HZ82 ID81:ID82 IH81:IH82 IL81:IL82 IP81:IP82 IT81:IT82 IX81:IX82" xr:uid="{00000000-0002-0000-0500-000001000000}">
      <formula1>IPCC_default_treatment_types</formula1>
    </dataValidation>
    <dataValidation allowBlank="1" showInputMessage="1" showErrorMessage="1" error="Input must be a positive numerical value" sqref="D20:D21 J79:J80 N79:N80 R79:R80 V79:V80 Z79:Z80 AD79:AD80 AH79:AH80 AL79:AL80 AP79:AP80 AT79:AT80 AX79:AX80 BB79:BB80 BF79:BF80 BJ79:BJ80 BN79:BN80 BR79:BR80 BV79:BV80 BZ79:BZ80 CD79:CD80 CH79:CH80 CL79:CL80 CP79:CP80 CT79:CT80 CX79:CX80 DB79:DB80 DF79:DF80 DJ79:DJ80 DN79:DN80 DR79:DR80 DV79:DV80 DZ79:DZ80 ED79:ED80 EH79:EH80 EL79:EL80 EP79:EP80 ET79:ET80 EX79:EX80 FB79:FB80 FF79:FF80 FJ79:FJ80 FN79:FN80 FR79:FR80 FV79:FV80 FZ79:FZ80 GD79:GD80 GH79:GH80 GL79:GL80 GP79:GP80 GT79:GT80 GX79:GX80 HB79:HB80 HF79:HF80 HJ79:HJ80 HN79:HN80 HR79:HR80 HV79:HV80 HZ79:HZ80 ID79:ID80 IH79:IH80 IL79:IL80 IP79:IP80 IT79:IT80 IX79:IX80" xr:uid="{00000000-0002-0000-0500-000002000000}"/>
    <dataValidation type="whole" operator="greaterThan" allowBlank="1" showInputMessage="1" showErrorMessage="1" errorTitle="NOT VALID" error="Enter year as a whole number greater than or equal to 2015. For the reporting year prior to 2013-14, please refer to page D&amp;C plant 1. " sqref="IT63 IX63 J63 N63 R63 V63 Z63 AD63 AH63 AL63 AP63 AT63 AX63 BB63 BF63 BJ63 BN63 BR63 BV63 BZ63 CD63 CH63 CL63 CP63 CT63 CX63 DB63 DF63 DJ63 DN63 DR63 DV63 DZ63 ED63 EH63 EL63 EP63 ET63 EX63 FB63 FF63 FJ63 FN63 FR63 FV63 FZ63 GD63 GH63 GL63 GP63 GT63 GX63 HB63 HF63 HJ63 HN63 HR63 HV63 HZ63 ID63 IH63 IL63 IP63" xr:uid="{00000000-0002-0000-0500-000003000000}">
      <formula1>2014</formula1>
    </dataValidation>
    <dataValidation type="list" showInputMessage="1" showErrorMessage="1" error="Select from dropdown list" sqref="IT71 IX71 J71 N71 R71 V71 Z71 AD71 AH71 AL71 AP71 AT71 AX71 BB71 BF71 BJ71 BN71 BR71 BV71 BZ71 CD71 CH71 CL71 CP71 CT71 CX71 DB71 DF71 DJ71 DN71 DR71 DV71 DZ71 ED71 EH71 EL71 EP71 ET71 EX71 FB71 FF71 FJ71 FN71 FR71 FV71 FZ71 GD71 GH71 GL71 GP71 GT71 GX71 HB71 HF71 HJ71 HN71 HR71 HV71 HZ71 ID71 IH71 IL71 IP71" xr:uid="{00000000-0002-0000-0500-000004000000}">
      <formula1>VSpsl_conversion_factor1</formula1>
    </dataValidation>
    <dataValidation type="list" showInputMessage="1" showErrorMessage="1" error="Select from dropdown list" sqref="IT72 IX72 J72 N72 R72 V72 Z72 AD72 AH72 AL72 AP72 AT72 AX72 BB72 BF72 BJ72 BN72 BR72 BV72 BZ72 CD72 CH72 CL72 CP72 CT72 CX72 DB72 DF72 DJ72 DN72 DR72 DV72 DZ72 ED72 EH72 EL72 EP72 ET72 EX72 FB72 FF72 FJ72 FN72 FR72 FV72 FZ72 GD72 GH72 GL72 GP72 GT72 GX72 HB72 HF72 HJ72 HN72 HR72 HV72 HZ72 ID72 IH72 IL72 IP72" xr:uid="{00000000-0002-0000-0500-000005000000}">
      <formula1>VSwasl_conversion_factor1</formula1>
    </dataValidation>
    <dataValidation type="list" allowBlank="1" showInputMessage="1" showErrorMessage="1" error="Method must be entered as a whole number. Methods 1, 2, or 3 only available" sqref="IT64 IX64 J64 N64 R64 V64 Z64 AD64 AH64 AL64 AP64 AT64 AX64 BB64 BF64 BJ64 BN64 BR64 BV64 BZ64 CD64 CH64 CL64 CP64 CT64 CX64 DB64 DF64 DJ64 DN64 DR64 DV64 DZ64 ED64 EH64 EL64 EP64 ET64 EX64 FB64 FF64 FJ64 FN64 FR64 FV64 FZ64 GD64 GH64 GL64 GP64 GT64 GX64 HB64 HF64 HJ64 HN64 HR64 HV64 HZ64 ID64 IH64 IL64 IP64" xr:uid="{00000000-0002-0000-0500-000006000000}">
      <formula1>"1"</formula1>
    </dataValidation>
    <dataValidation type="whole" operator="greaterThanOrEqual" allowBlank="1" showInputMessage="1" showErrorMessage="1" errorTitle="Wrong year entered" error="This calculator is not suitable for earlier reporting periods. Please contact the Clean Energy Regulator for an earlier version of the waste water calculator" sqref="D5" xr:uid="{00000000-0002-0000-0500-000007000000}">
      <formula1>2016</formula1>
    </dataValidation>
    <dataValidation type="list" allowBlank="1" showInputMessage="1" showErrorMessage="1" errorTitle="NOT VALID" error="Method must be entered as a whole number. Methods 1 only available. " sqref="D6:D7" xr:uid="{00000000-0002-0000-0500-000008000000}">
      <formula1>"1"</formula1>
    </dataValidation>
    <dataValidation operator="greaterThanOrEqual" allowBlank="1" showInputMessage="1" showErrorMessage="1" error="Input must be a positive numerical value" sqref="D11" xr:uid="{00000000-0002-0000-0500-000009000000}"/>
    <dataValidation showInputMessage="1" showErrorMessage="1" error="Select from dropdown list" sqref="D14:D15" xr:uid="{00000000-0002-0000-0500-00000A000000}"/>
  </dataValidations>
  <pageMargins left="0.98425196850393704" right="0.98425196850393704" top="0.98425196850393704" bottom="0.98425196850393704" header="0.51181102362204722" footer="0.51181102362204722"/>
  <pageSetup paperSize="8" scale="57" fitToHeight="0" orientation="portrait" r:id="rId1"/>
  <headerFooter>
    <oddHeader>&amp;LNGER wastewater (domestic and commercial) calculator version 1.7 Sheet: 4&amp;R&amp;A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G58"/>
  <sheetViews>
    <sheetView showRowColHeaders="0" topLeftCell="A2" zoomScaleNormal="100" workbookViewId="0">
      <selection activeCell="D14" sqref="D14"/>
    </sheetView>
  </sheetViews>
  <sheetFormatPr defaultColWidth="0" defaultRowHeight="12.5" zeroHeight="1" x14ac:dyDescent="0.25"/>
  <cols>
    <col min="1" max="1" width="3.453125" style="692" customWidth="1"/>
    <col min="2" max="3" width="55.81640625" customWidth="1"/>
    <col min="4" max="4" width="24.7265625" customWidth="1"/>
    <col min="5" max="5" width="85.54296875" customWidth="1"/>
    <col min="6" max="6" width="94" hidden="1" customWidth="1"/>
    <col min="7" max="7" width="6.453125" style="692" hidden="1" customWidth="1"/>
    <col min="8" max="16384" width="9.1796875" hidden="1"/>
  </cols>
  <sheetData>
    <row r="1" spans="2:6" ht="30.25" hidden="1" customHeight="1" x14ac:dyDescent="0.35">
      <c r="B1" s="501"/>
      <c r="C1" s="502"/>
      <c r="D1" s="479"/>
      <c r="E1" s="479"/>
    </row>
    <row r="2" spans="2:6" ht="30.25" customHeight="1" x14ac:dyDescent="0.35">
      <c r="B2" s="501"/>
      <c r="C2" s="502"/>
      <c r="D2" s="479"/>
      <c r="E2" s="479"/>
    </row>
    <row r="3" spans="2:6" ht="30.25" customHeight="1" x14ac:dyDescent="0.35">
      <c r="B3" s="501"/>
      <c r="C3" s="502"/>
      <c r="D3" s="479"/>
      <c r="E3" s="479"/>
    </row>
    <row r="4" spans="2:6" ht="30.25" customHeight="1" x14ac:dyDescent="0.35">
      <c r="B4" s="501"/>
      <c r="C4" s="502"/>
      <c r="D4" s="479"/>
      <c r="E4" s="479"/>
    </row>
    <row r="5" spans="2:6" ht="11.25" customHeight="1" x14ac:dyDescent="0.35">
      <c r="B5" s="501"/>
      <c r="C5" s="502"/>
      <c r="D5" s="479"/>
      <c r="E5" s="479"/>
    </row>
    <row r="6" spans="2:6" ht="30.25" hidden="1" customHeight="1" x14ac:dyDescent="0.35">
      <c r="B6" s="501"/>
      <c r="C6" s="502"/>
      <c r="D6" s="479"/>
      <c r="E6" s="479"/>
    </row>
    <row r="7" spans="2:6" ht="30.25" hidden="1" customHeight="1" x14ac:dyDescent="0.35">
      <c r="B7" s="501"/>
      <c r="C7" s="502"/>
      <c r="D7" s="479"/>
      <c r="E7" s="479"/>
    </row>
    <row r="8" spans="2:6" ht="30.25" hidden="1" customHeight="1" x14ac:dyDescent="0.35">
      <c r="B8" s="501"/>
      <c r="C8" s="502"/>
      <c r="D8" s="479"/>
      <c r="E8" s="479"/>
    </row>
    <row r="9" spans="2:6" ht="30.25" hidden="1" customHeight="1" x14ac:dyDescent="0.35">
      <c r="B9" s="501"/>
      <c r="C9" s="502"/>
      <c r="D9" s="479"/>
      <c r="E9" s="479"/>
    </row>
    <row r="10" spans="2:6" ht="35.5" customHeight="1" x14ac:dyDescent="0.35">
      <c r="B10" s="501"/>
      <c r="C10" s="502"/>
      <c r="D10" s="479"/>
      <c r="E10" s="479"/>
    </row>
    <row r="11" spans="2:6" ht="30.25" hidden="1" customHeight="1" x14ac:dyDescent="0.35">
      <c r="B11" s="499"/>
      <c r="C11" s="600"/>
      <c r="D11" s="600"/>
      <c r="E11" s="600"/>
    </row>
    <row r="12" spans="2:6" ht="30.25" customHeight="1" x14ac:dyDescent="0.35">
      <c r="B12" s="878" t="s">
        <v>327</v>
      </c>
      <c r="C12" s="879"/>
      <c r="D12" s="621"/>
      <c r="E12" s="621"/>
    </row>
    <row r="13" spans="2:6" ht="30.25" customHeight="1" x14ac:dyDescent="0.25">
      <c r="B13" s="880" t="s">
        <v>348</v>
      </c>
      <c r="C13" s="881"/>
      <c r="D13" s="881"/>
      <c r="E13" s="882"/>
    </row>
    <row r="14" spans="2:6" ht="30.25" customHeight="1" x14ac:dyDescent="0.25">
      <c r="B14" s="883" t="s">
        <v>326</v>
      </c>
      <c r="C14" s="884"/>
      <c r="D14" s="622"/>
      <c r="E14" s="611" t="str">
        <f>IF(D14="","Enter reporting period year ending (e.g. for 2021-2022 enter 2022)",IF(D14&lt;2022,"This calculator is not suitable for earlier reporting periods",""))</f>
        <v>Enter reporting period year ending (e.g. for 2021-2022 enter 2022)</v>
      </c>
      <c r="F14" s="534" t="str">
        <f>IF('Methane method 2 3'!D14="",InpReq,"")</f>
        <v>Please enter required information</v>
      </c>
    </row>
    <row r="15" spans="2:6" ht="30.25" customHeight="1" x14ac:dyDescent="0.25">
      <c r="B15" s="839" t="s">
        <v>289</v>
      </c>
      <c r="C15" s="839"/>
      <c r="D15" s="612"/>
      <c r="E15" s="611" t="str">
        <f>IF(D15="","Please select either method 2 or 3","")</f>
        <v>Please select either method 2 or 3</v>
      </c>
      <c r="F15" s="534" t="str">
        <f>IF('Methane method 2 3'!D15="",Seldrop,"")</f>
        <v>&lt;==== Select from drop-down list</v>
      </c>
    </row>
    <row r="16" spans="2:6" ht="30.25" customHeight="1" x14ac:dyDescent="0.25">
      <c r="B16" s="877" t="str">
        <f>IF(ISNUMBER(D17),"-",par!H3)</f>
        <v>If facility operating data that measures the volumetric influent rate and the influent rate of COD concentration; or</v>
      </c>
      <c r="C16" s="877"/>
      <c r="D16" s="623"/>
      <c r="E16" s="611" t="str">
        <f>IF('Methane method 2 3'!F16=InpReq,"Please enter required information either on this row or the row below",IF('Methane method 2 3'!F16=InpnotReq,InpnotReq,""))</f>
        <v>Please enter required information either on this row or the row below</v>
      </c>
      <c r="F16" s="535" t="str">
        <f>IF(ISNUMBER('Methane method 2 3'!D17)*ISNUMBER('Methane method 2 3'!D16),Incinp,IF(ISNUMBER('Methane method 2 3'!D17),InpnotReq,IF(ISNUMBER('Methane method 2 3'!D16),'Methane method 2 3'!D16,InpReq)))</f>
        <v>Please enter required information</v>
      </c>
    </row>
    <row r="17" spans="2:6" ht="30.25" customHeight="1" x14ac:dyDescent="0.25">
      <c r="B17" s="877" t="str">
        <f>IF(ISNUMBER(D16),"-",par!H4)</f>
        <v>If data is available on the biochemical oxygen demand (BOD) in the wastewater</v>
      </c>
      <c r="C17" s="877"/>
      <c r="D17" s="623"/>
      <c r="E17" s="611" t="str">
        <f>IF('Methane method 2 3'!F17=InpReq,"Please enter required information either on this row or the row above",IF('Methane method 2 3'!F17=InpnotReq,InpnotReq,""))</f>
        <v>Please enter required information either on this row or the row above</v>
      </c>
      <c r="F17" s="536" t="str">
        <f>IF(ISNUMBER('Methane method 2 3'!D17)*ISNUMBER('Methane method 2 3'!D16),Incinp,IF(ISNUMBER('Methane method 2 3'!D16),InpnotReq, IF(ISNUMBER('Methane method 2 3'!D17),2.6*'Methane method 2 3'!D17,InpReq)))</f>
        <v>Please enter required information</v>
      </c>
    </row>
    <row r="18" spans="2:6" ht="30.25" customHeight="1" x14ac:dyDescent="0.25">
      <c r="B18" s="877" t="s">
        <v>387</v>
      </c>
      <c r="C18" s="877"/>
      <c r="D18" s="624" t="str">
        <f>IF('Methane method 2 3'!F18=InpnotReq,"",IF('Methane method 2 3'!F18=Incinp,"",'Methane method 2 3'!F18))</f>
        <v/>
      </c>
      <c r="E18" s="611" t="str">
        <f>IF(D18&lt;0,"Number cannot be less than 0",IF('Methane method 2 3'!F18=Incinp,"Please remove one of the numbers from the above cells","Value will be calculated for you"))</f>
        <v>Value will be calculated for you</v>
      </c>
      <c r="F18" s="535" t="str">
        <f>IF(ISNUMBER('Methane method 2 3'!D16)*ISNUMBER('Methane method 2 3'!D17), Incinp, IF(ISNUMBER('Methane method 2 3'!D16),'Methane method 2 3'!D16, IF(ISNUMBER('Methane method 2 3'!D17),F17, InpnotReq)))</f>
        <v>No input required on this row</v>
      </c>
    </row>
    <row r="19" spans="2:6" ht="30.25" customHeight="1" x14ac:dyDescent="0.25">
      <c r="B19" s="877" t="s">
        <v>388</v>
      </c>
      <c r="C19" s="877"/>
      <c r="D19" s="623"/>
      <c r="E19" s="611" t="str">
        <f>IF(D19="",'Methane method 2 3'!F19,IF('Methane method 2 3'!F19=par!$H15,"Please remove entered value",""))</f>
        <v>Input VSpslz &amp; conversion factor or directly input CODpslz</v>
      </c>
      <c r="F19" s="537" t="str">
        <f>IF('Methane method 2 3'!D23="",IF('Methane method 2 3'!D19="",par!H20,'Methane method 2 3'!D19*'Methane method 2 3'!D21),IF('Methane method 2 3'!D19="","",par!$H15))</f>
        <v>Input VSpslz &amp; conversion factor or directly input CODpslz</v>
      </c>
    </row>
    <row r="20" spans="2:6" ht="30.25" customHeight="1" x14ac:dyDescent="0.25">
      <c r="B20" s="877" t="s">
        <v>389</v>
      </c>
      <c r="C20" s="877"/>
      <c r="D20" s="623"/>
      <c r="E20" s="611" t="str">
        <f>IF(D20="",'Methane method 2 3'!F20,IF('Methane method 2 3'!F20=par!$H16,"Please remove entered value",""))</f>
        <v>Input VSwaslz &amp; conversion factor or directly input CODwaslz</v>
      </c>
      <c r="F20" s="537" t="str">
        <f>IF('Methane method 2 3'!D24="",IF('Methane method 2 3'!D20="",par!H22,'Methane method 2 3'!D20*'Methane method 2 3'!D22),IF('Methane method 2 3'!D20="","",par!$H16))</f>
        <v>Input VSwaslz &amp; conversion factor or directly input CODwaslz</v>
      </c>
    </row>
    <row r="21" spans="2:6" ht="30.25" customHeight="1" x14ac:dyDescent="0.25">
      <c r="B21" s="877" t="s">
        <v>390</v>
      </c>
      <c r="C21" s="877"/>
      <c r="D21" s="624">
        <v>1.99</v>
      </c>
      <c r="E21" s="611" t="str">
        <f>IF(D21="",InpReq,"Default value has been entered for you")</f>
        <v>Default value has been entered for you</v>
      </c>
      <c r="F21" s="537">
        <f>IF(ISNUMBER('Methane method 2 3'!D21), 'Methane method 2 3'!D21, Seldrop)</f>
        <v>1.99</v>
      </c>
    </row>
    <row r="22" spans="2:6" ht="30.25" customHeight="1" x14ac:dyDescent="0.25">
      <c r="B22" s="877" t="s">
        <v>391</v>
      </c>
      <c r="C22" s="877"/>
      <c r="D22" s="624">
        <v>1.48</v>
      </c>
      <c r="E22" s="611" t="str">
        <f>IF(D22="",InpReq,"Default value has been entered for you")</f>
        <v>Default value has been entered for you</v>
      </c>
      <c r="F22" s="538">
        <f>IF(ISNUMBER('Methane method 2 3'!D22), 'Methane method 2 3'!D22, Seldrop)</f>
        <v>1.48</v>
      </c>
    </row>
    <row r="23" spans="2:6" ht="30.25" customHeight="1" x14ac:dyDescent="0.25">
      <c r="B23" s="877" t="s">
        <v>392</v>
      </c>
      <c r="C23" s="877"/>
      <c r="D23" s="623"/>
      <c r="E23" s="611" t="str">
        <f>IF('Methane method 2 3'!F23=par!$H20,par!$H20,"")</f>
        <v>Input VSpslz &amp; conversion factor or directly input CODpslz</v>
      </c>
      <c r="F23" s="535" t="str">
        <f>IF(ISNUMBER(F19),F19,IF(ISBLANK('Methane method 2 3'!D23),par!$H20,'Methane method 2 3'!D23))</f>
        <v>Input VSpslz &amp; conversion factor or directly input CODpslz</v>
      </c>
    </row>
    <row r="24" spans="2:6" ht="30.25" customHeight="1" x14ac:dyDescent="0.25">
      <c r="B24" s="877" t="s">
        <v>393</v>
      </c>
      <c r="C24" s="877"/>
      <c r="D24" s="623"/>
      <c r="E24" s="611" t="str">
        <f>IF('Methane method 2 3'!F24=par!$H22,par!$H22,"")</f>
        <v>Input VSwaslz &amp; conversion factor or directly input CODwaslz</v>
      </c>
      <c r="F24" s="535" t="str">
        <f>IF(ISNUMBER(F20),F20,IF(ISBLANK('Methane method 2 3'!D24),par!$H22,'Methane method 2 3'!D24))</f>
        <v>Input VSwaslz &amp; conversion factor or directly input CODwaslz</v>
      </c>
    </row>
    <row r="25" spans="2:6" ht="30.25" customHeight="1" x14ac:dyDescent="0.25">
      <c r="B25" s="877" t="s">
        <v>394</v>
      </c>
      <c r="C25" s="877"/>
      <c r="D25" s="625" t="str">
        <f>IF('Methane method 2 3'!F25=InpnotReq,"",'Methane method 2 3'!F25)</f>
        <v/>
      </c>
      <c r="E25" s="611" t="s">
        <v>313</v>
      </c>
      <c r="F25" s="535" t="str">
        <f>IF(ISNUMBER(F23)*ISNUMBER(F24), SUM(F23:F24),InpnotReq)</f>
        <v>No input required on this row</v>
      </c>
    </row>
    <row r="26" spans="2:6" ht="30.25" customHeight="1" x14ac:dyDescent="0.25">
      <c r="B26" s="877" t="str">
        <f>IF(ISNUMBER(D27),"-",par!H1)</f>
        <v>If facility operating data that measures the volumetric effluent rate and the effluent rate of COD concentration; or</v>
      </c>
      <c r="C26" s="877"/>
      <c r="D26" s="623"/>
      <c r="E26" s="611" t="str">
        <f>IF('Methane method 2 3'!F26=InpReq,"Please enter required information either on this row or the row below",IF('Methane method 2 3'!F26=InpnotReq,InpnotReq,""))</f>
        <v>Please enter required information either on this row or the row below</v>
      </c>
      <c r="F26" s="535" t="str">
        <f>IF(ISNUMBER('Methane method 2 3'!D27)*ISNUMBER('Methane method 2 3'!D26),Incinp,IF(ISNUMBER('Methane method 2 3'!D27),InpnotReq,IF(ISNUMBER('Methane method 2 3'!D26),'Methane method 2 3'!D26,InpReq)))</f>
        <v>Please enter required information</v>
      </c>
    </row>
    <row r="27" spans="2:6" ht="30.25" customHeight="1" x14ac:dyDescent="0.25">
      <c r="B27" s="877" t="str">
        <f>IF(ISNUMBER(D26),"-",par!H2)</f>
        <v>If data is available on the biochemical oxygen demand (BOD) in the effluent</v>
      </c>
      <c r="C27" s="877"/>
      <c r="D27" s="623"/>
      <c r="E27" s="611" t="str">
        <f>IF('Methane method 2 3'!F27=InpReq,"Please enter required information either on this row or the row above",IF('Methane method 2 3'!F27=InpnotReq,InpnotReq,""))</f>
        <v>Please enter required information either on this row or the row above</v>
      </c>
      <c r="F27" s="535" t="str">
        <f>IF(ISNUMBER('Methane method 2 3'!D27)*ISNUMBER('Methane method 2 3'!D26), Incinp,IF(ISNUMBER('Methane method 2 3'!D26),InpnotReq, IF(ISNUMBER('Methane method 2 3'!D27),2.6*'Methane method 2 3'!D27,InpReq)))</f>
        <v>Please enter required information</v>
      </c>
    </row>
    <row r="28" spans="2:6" ht="30.25" customHeight="1" x14ac:dyDescent="0.25">
      <c r="B28" s="877" t="s">
        <v>395</v>
      </c>
      <c r="C28" s="877"/>
      <c r="D28" s="626" t="str">
        <f>IF('Methane method 2 3'!F28=InpnotReq,"",IF('Methane method 2 3'!F28=Incinp,"",'Methane method 2 3'!F28))</f>
        <v/>
      </c>
      <c r="E28" s="611" t="str">
        <f>IF(D28&lt;0,"Number cannot be less than 0",IF('Methane method 2 3'!F28=Incinp,"Please remove one of the numbers from the above cells","Value will be calculated for you"))</f>
        <v>Value will be calculated for you</v>
      </c>
      <c r="F28" s="535" t="str">
        <f>IF(ISNUMBER('Methane method 2 3'!D26)*ISNUMBER('Methane method 2 3'!D27), Incinp, IF(ISNUMBER('Methane method 2 3'!D26),'Methane method 2 3'!D26, IF(ISNUMBER('Methane method 2 3'!D27),F27, InpnotReq)))</f>
        <v>No input required on this row</v>
      </c>
    </row>
    <row r="29" spans="2:6" ht="30.25" customHeight="1" x14ac:dyDescent="0.25">
      <c r="B29" s="877" t="s">
        <v>396</v>
      </c>
      <c r="C29" s="877"/>
      <c r="D29" s="627"/>
      <c r="E29" s="611" t="str">
        <f>IF(D29="",InpReq,IF((D29+D30)&gt;(D25),"CODtrlz + CODtroz should be &lt; CODslz",""))</f>
        <v>Please enter required information</v>
      </c>
      <c r="F29" s="535" t="str">
        <f>IF('Methane method 2 3'!D29="",InpReq,IF(('Methane method 2 3'!D29+'Methane method 2 3'!D30)&gt;(F25),"CODtrlz + CODtroz should be &lt; CODslz",'Methane method 2 3'!D29))</f>
        <v>Please enter required information</v>
      </c>
    </row>
    <row r="30" spans="2:6" ht="30.25" customHeight="1" x14ac:dyDescent="0.25">
      <c r="B30" s="877" t="s">
        <v>397</v>
      </c>
      <c r="C30" s="877"/>
      <c r="D30" s="627"/>
      <c r="E30" s="611" t="str">
        <f>IF(D30="",InpReq,IF((D29+D30)&gt;(D25),"CODtrlz + CODtroz should be &lt; CODslz",""))</f>
        <v>Please enter required information</v>
      </c>
      <c r="F30" s="535" t="str">
        <f>IF('Methane method 2 3'!D30="",InpReq,IF(('Methane method 2 3'!D29+'Methane method 2 3'!D30)&gt;(F25),"CODtrlz + CODtroz should be &lt; CODslz",'Methane method 2 3'!D30))</f>
        <v>Please enter required information</v>
      </c>
    </row>
    <row r="31" spans="2:6" ht="30.25" customHeight="1" x14ac:dyDescent="0.25">
      <c r="B31" s="877" t="s">
        <v>398</v>
      </c>
      <c r="C31" s="877"/>
      <c r="D31" s="628"/>
      <c r="E31" s="611" t="str">
        <f>IF('Methane method 2 3'!F31=par!$D$19,'Methane method 2 3'!F31,F31)</f>
        <v>Select from drop-down list or enter another numerical value</v>
      </c>
      <c r="F31" s="538" t="str">
        <f>IF('Methane method 2 3'!D31="",par!$D$19,IF(ISNUMBER('Methane method 2 3'!D31),'Methane method 2 3'!D31,VLOOKUP('Methane method 2 3'!D31,par!$D$88:$E$92,2,FALSE)))</f>
        <v>Select from drop-down list or enter another numerical value</v>
      </c>
    </row>
    <row r="32" spans="2:6" ht="30.25" customHeight="1" x14ac:dyDescent="0.25">
      <c r="B32" s="877" t="s">
        <v>399</v>
      </c>
      <c r="C32" s="877"/>
      <c r="D32" s="629"/>
      <c r="E32" s="611" t="str">
        <f>IF('Methane method 2 3'!F32=par!$D$19,'Methane method 2 3'!F32,F32)</f>
        <v>Select from drop-down list or enter another numerical value</v>
      </c>
      <c r="F32" s="538" t="str">
        <f>IF('Methane method 2 3'!D32="",par!$D$19,IF(ISNUMBER('Methane method 2 3'!D32),'Methane method 2 3'!D32,VLOOKUP('Methane method 2 3'!D32,par!$D$88:$E$92,2,FALSE)))</f>
        <v>Select from drop-down list or enter another numerical value</v>
      </c>
    </row>
    <row r="33" spans="2:6" ht="30.25" customHeight="1" x14ac:dyDescent="0.25">
      <c r="B33" s="877" t="s">
        <v>400</v>
      </c>
      <c r="C33" s="877"/>
      <c r="D33" s="627"/>
      <c r="E33" s="611" t="str">
        <f>IF('Methane method 2 3'!F33=InpReq,'Methane method 2 3'!F33,"")</f>
        <v>Please enter required information</v>
      </c>
      <c r="F33" s="535" t="str">
        <f>IF('Methane method 2 3'!D33="",InpReq,'Methane method 2 3'!D33)</f>
        <v>Please enter required information</v>
      </c>
    </row>
    <row r="34" spans="2:6" ht="30.25" customHeight="1" x14ac:dyDescent="0.25">
      <c r="B34" s="877" t="s">
        <v>401</v>
      </c>
      <c r="C34" s="877"/>
      <c r="D34" s="627"/>
      <c r="E34" s="611" t="str">
        <f>IF('Methane method 2 3'!F34=InpReq,'Methane method 2 3'!F34,"")</f>
        <v>Please enter required information</v>
      </c>
      <c r="F34" s="535" t="str">
        <f>IF('Methane method 2 3'!D34="",InpReq,'Methane method 2 3'!D34)</f>
        <v>Please enter required information</v>
      </c>
    </row>
    <row r="35" spans="2:6" ht="30.25" customHeight="1" x14ac:dyDescent="0.25">
      <c r="B35" s="877" t="s">
        <v>402</v>
      </c>
      <c r="C35" s="877"/>
      <c r="D35" s="627"/>
      <c r="E35" s="611" t="str">
        <f>IF('Methane method 2 3'!F35=InpReq,'Methane method 2 3'!F35,"")</f>
        <v>Please enter required information</v>
      </c>
      <c r="F35" s="535" t="str">
        <f>IF('Methane method 2 3'!D35="",InpReq,'Methane method 2 3'!D35)</f>
        <v>Please enter required information</v>
      </c>
    </row>
    <row r="36" spans="2:6" ht="30.25" customHeight="1" x14ac:dyDescent="0.25">
      <c r="B36" s="877" t="s">
        <v>444</v>
      </c>
      <c r="C36" s="877"/>
      <c r="D36" s="624">
        <f>'Methane method 2 3'!F36</f>
        <v>7</v>
      </c>
      <c r="E36" s="611" t="str">
        <f>IF(D36="","",par!$D$11)</f>
        <v>Default value has been entered for you</v>
      </c>
      <c r="F36" s="538">
        <v>7</v>
      </c>
    </row>
    <row r="37" spans="2:6" ht="30.25" customHeight="1" x14ac:dyDescent="0.25">
      <c r="B37" s="877" t="s">
        <v>445</v>
      </c>
      <c r="C37" s="877"/>
      <c r="D37" s="624">
        <f>'Methane method 2 3'!F37</f>
        <v>7</v>
      </c>
      <c r="E37" s="611" t="str">
        <f>IF(D37="","",par!$D$11)</f>
        <v>Default value has been entered for you</v>
      </c>
      <c r="F37" s="538">
        <v>7</v>
      </c>
    </row>
    <row r="38" spans="2:6" ht="30.25" customHeight="1" x14ac:dyDescent="0.25">
      <c r="B38" s="877" t="s">
        <v>446</v>
      </c>
      <c r="C38" s="877"/>
      <c r="D38" s="630">
        <f>'Methane method 2 3'!F38</f>
        <v>1.89952E-2</v>
      </c>
      <c r="E38" s="611" t="str">
        <f>IF(D38="","",par!$D$11)</f>
        <v>Default value has been entered for you</v>
      </c>
      <c r="F38" s="570">
        <f>6.784*10^-4*28</f>
        <v>1.89952E-2</v>
      </c>
    </row>
    <row r="39" spans="2:6" ht="30.25" hidden="1" customHeight="1" x14ac:dyDescent="0.35">
      <c r="B39" s="631"/>
      <c r="C39" s="632"/>
      <c r="D39" s="633"/>
      <c r="E39" s="634"/>
    </row>
    <row r="40" spans="2:6" ht="30.25" customHeight="1" x14ac:dyDescent="0.35">
      <c r="B40" s="635"/>
      <c r="C40" s="636"/>
      <c r="D40" s="634"/>
      <c r="E40" s="637"/>
    </row>
    <row r="41" spans="2:6" ht="30.25" customHeight="1" x14ac:dyDescent="0.35">
      <c r="B41" s="845" t="s">
        <v>325</v>
      </c>
      <c r="C41" s="846"/>
      <c r="D41" s="638"/>
      <c r="E41" s="638"/>
    </row>
    <row r="42" spans="2:6" ht="30.25" customHeight="1" x14ac:dyDescent="0.25">
      <c r="B42" s="639" t="s">
        <v>349</v>
      </c>
      <c r="C42" s="640"/>
      <c r="D42" s="641"/>
      <c r="E42" s="642"/>
    </row>
    <row r="43" spans="2:6" ht="30.25" customHeight="1" x14ac:dyDescent="0.25">
      <c r="B43" s="885" t="s">
        <v>284</v>
      </c>
      <c r="C43" s="886"/>
      <c r="D43" s="613">
        <f>(IF(ISNUMBER('Methane method 2 3'!F18),'Methane method 2 3'!F18,0)-IF(ISNUMBER('Methane method 2 3'!F25),'Methane method 2 3'!F25,0)-IF(ISNUMBER('Methane method 2 3'!F28),'Methane method 2 3'!F28,0))*IF(ISNUMBER('Methane method 2 3'!F31),'Methane method 2 3'!F31,0)*'Methane method 2 3'!F36</f>
        <v>0</v>
      </c>
      <c r="E43" s="643" t="s">
        <v>279</v>
      </c>
    </row>
    <row r="44" spans="2:6" ht="30.25" customHeight="1" x14ac:dyDescent="0.25">
      <c r="B44" s="887"/>
      <c r="C44" s="888"/>
      <c r="D44" s="613">
        <f>(IF(ISNUMBER('Methane method 2 3'!F25),'Methane method 2 3'!F25,0)-IF(ISNUMBER('Methane method 2 3'!F29),'Methane method 2 3'!F29,0)-IF(ISNUMBER('Methane method 2 3'!F30),'Methane method 2 3'!F30,0))*IF(ISNUMBER('Methane method 2 3'!F32),'Methane method 2 3'!F32,0)*'Methane method 2 3'!F37</f>
        <v>0</v>
      </c>
      <c r="E44" s="643" t="s">
        <v>280</v>
      </c>
    </row>
    <row r="45" spans="2:6" ht="30.25" customHeight="1" x14ac:dyDescent="0.25">
      <c r="B45" s="889"/>
      <c r="C45" s="890"/>
      <c r="D45" s="644">
        <f>(D43+D44)</f>
        <v>0</v>
      </c>
      <c r="E45" s="645" t="s">
        <v>1</v>
      </c>
    </row>
    <row r="46" spans="2:6" ht="30.25" customHeight="1" x14ac:dyDescent="0.25">
      <c r="B46" s="646"/>
      <c r="C46" s="647"/>
      <c r="D46" s="648"/>
      <c r="E46" s="649"/>
    </row>
    <row r="47" spans="2:6" ht="30.25" customHeight="1" x14ac:dyDescent="0.25">
      <c r="B47" s="891" t="s">
        <v>350</v>
      </c>
      <c r="C47" s="892"/>
      <c r="D47" s="644">
        <f>IF(ISERROR(D49/D45),D45,IF(D49/D45&lt;=1,D45,D49*1/1))</f>
        <v>0</v>
      </c>
      <c r="E47" s="650" t="s">
        <v>234</v>
      </c>
    </row>
    <row r="48" spans="2:6" ht="30.25" customHeight="1" x14ac:dyDescent="0.25">
      <c r="B48" s="893"/>
      <c r="C48" s="894"/>
      <c r="D48" s="651"/>
      <c r="E48" s="651"/>
    </row>
    <row r="49" spans="2:5" ht="30.25" customHeight="1" x14ac:dyDescent="0.25">
      <c r="B49" s="891" t="s">
        <v>351</v>
      </c>
      <c r="C49" s="892"/>
      <c r="D49" s="644">
        <f>'Methane method 2 3'!F38*(IF(ISNUMBER('Methane method 2 3'!F33),'Methane method 2 3'!F33,0)+IF(ISNUMBER('Methane method 2 3'!F34),'Methane method 2 3'!F34,0)+IF(ISNUMBER('Methane method 2 3'!F35),'Methane method 2 3'!F35,0))</f>
        <v>0</v>
      </c>
      <c r="E49" s="652" t="s">
        <v>352</v>
      </c>
    </row>
    <row r="50" spans="2:5" ht="30.25" customHeight="1" x14ac:dyDescent="0.25">
      <c r="B50" s="895"/>
      <c r="C50" s="896"/>
      <c r="D50" s="653"/>
      <c r="E50" s="653"/>
    </row>
    <row r="51" spans="2:5" ht="30.25" customHeight="1" x14ac:dyDescent="0.25">
      <c r="B51" s="897" t="s">
        <v>353</v>
      </c>
      <c r="C51" s="898"/>
      <c r="D51" s="618" t="str">
        <f>IF(ISBLANK(D14),"Select a reporting year",IF(D14&gt;=2015,D47-D49,Incinp))</f>
        <v>Select a reporting year</v>
      </c>
      <c r="E51" s="652" t="s">
        <v>354</v>
      </c>
    </row>
    <row r="52" spans="2:5" ht="30.25" customHeight="1" x14ac:dyDescent="0.25">
      <c r="B52" s="899"/>
      <c r="C52" s="899"/>
      <c r="D52" s="654"/>
      <c r="E52" s="634"/>
    </row>
    <row r="53" spans="2:5" ht="30.25" customHeight="1" x14ac:dyDescent="0.25">
      <c r="B53" s="843" t="s">
        <v>4</v>
      </c>
      <c r="C53" s="844"/>
      <c r="D53" s="655"/>
      <c r="E53" s="655"/>
    </row>
    <row r="54" spans="2:5" ht="30.25" customHeight="1" x14ac:dyDescent="0.25">
      <c r="B54" s="860" t="s">
        <v>281</v>
      </c>
      <c r="C54" s="861"/>
      <c r="D54" s="618" t="str">
        <f>IF('Methane method 1'!D6=1, IF('Methane method 1'!D41="Select a reporting year", "-", IF('Methane method 1'!D41&lt;0,0,'Methane method 1'!D41)), IF(D51="Select a reporting year", "-", IF(D51&lt;0,0,D51)))</f>
        <v>-</v>
      </c>
      <c r="E54" s="652" t="s">
        <v>355</v>
      </c>
    </row>
    <row r="55" spans="2:5" ht="30.25" customHeight="1" x14ac:dyDescent="0.25">
      <c r="B55" s="865" t="s">
        <v>282</v>
      </c>
      <c r="C55" s="866"/>
      <c r="D55" s="618" t="str">
        <f>IF(ISERROR('Nitrogen Method 1 2 3'!D27), "-", 'Nitrogen Method 1 2 3'!D27)</f>
        <v>-</v>
      </c>
      <c r="E55" s="652" t="s">
        <v>356</v>
      </c>
    </row>
    <row r="56" spans="2:5" ht="30.25" customHeight="1" x14ac:dyDescent="0.25">
      <c r="B56" s="867" t="s">
        <v>283</v>
      </c>
      <c r="C56" s="868"/>
      <c r="D56" s="656">
        <f>SUM(D54:D55)</f>
        <v>0</v>
      </c>
      <c r="E56" s="652" t="s">
        <v>357</v>
      </c>
    </row>
    <row r="57" spans="2:5" ht="30.25" customHeight="1" x14ac:dyDescent="0.35">
      <c r="B57" s="499"/>
      <c r="C57" s="500"/>
      <c r="D57" s="438"/>
      <c r="E57" s="438"/>
    </row>
    <row r="58" spans="2:5" ht="6" customHeight="1" x14ac:dyDescent="0.25"/>
  </sheetData>
  <sheetProtection algorithmName="SHA-256" hashValue="bBwOoWTtnVu1hsUGNVYB8Q45D2pnVAMhf3jB4q+NBUw=" saltValue="wYHuz4BqnpZ9t4RAEuKTRQ==" spinCount="100000" sheet="1" objects="1" selectLockedCells="1"/>
  <mergeCells count="39">
    <mergeCell ref="B54:C54"/>
    <mergeCell ref="B53:C53"/>
    <mergeCell ref="B55:C55"/>
    <mergeCell ref="B56:C56"/>
    <mergeCell ref="B43:C45"/>
    <mergeCell ref="B47:C47"/>
    <mergeCell ref="B48:C48"/>
    <mergeCell ref="B49:C49"/>
    <mergeCell ref="B50:C50"/>
    <mergeCell ref="B51:C51"/>
    <mergeCell ref="B52:C52"/>
    <mergeCell ref="B41:C41"/>
    <mergeCell ref="B33:C33"/>
    <mergeCell ref="B34:C34"/>
    <mergeCell ref="B35:C35"/>
    <mergeCell ref="B36:C36"/>
    <mergeCell ref="B37:C37"/>
    <mergeCell ref="B38:C38"/>
    <mergeCell ref="B29:C29"/>
    <mergeCell ref="B30:C30"/>
    <mergeCell ref="B31:C31"/>
    <mergeCell ref="B32:C32"/>
    <mergeCell ref="B12:C12"/>
    <mergeCell ref="B13:E13"/>
    <mergeCell ref="B14:C14"/>
    <mergeCell ref="B15:C15"/>
    <mergeCell ref="B16:C16"/>
    <mergeCell ref="B17:C17"/>
    <mergeCell ref="B23:C23"/>
    <mergeCell ref="B24:C24"/>
    <mergeCell ref="B25:C25"/>
    <mergeCell ref="B26:C26"/>
    <mergeCell ref="B27:C27"/>
    <mergeCell ref="B28:C28"/>
    <mergeCell ref="B18:C18"/>
    <mergeCell ref="B19:C19"/>
    <mergeCell ref="B20:C20"/>
    <mergeCell ref="B21:C21"/>
    <mergeCell ref="B22:C22"/>
  </mergeCells>
  <conditionalFormatting sqref="E15">
    <cfRule type="cellIs" dxfId="19" priority="16" operator="equal">
      <formula>"Please select either method 2 or 3"</formula>
    </cfRule>
  </conditionalFormatting>
  <conditionalFormatting sqref="E16 E26">
    <cfRule type="cellIs" dxfId="18" priority="15" operator="equal">
      <formula>"Please enter required information either on this row or the row below"</formula>
    </cfRule>
  </conditionalFormatting>
  <conditionalFormatting sqref="E17 E27">
    <cfRule type="cellIs" dxfId="17" priority="14" operator="equal">
      <formula>"Please enter required information either on this row or the row above"</formula>
    </cfRule>
  </conditionalFormatting>
  <conditionalFormatting sqref="E29:E30 E33:E35">
    <cfRule type="cellIs" dxfId="16" priority="13" operator="equal">
      <formula>"Please enter required information"</formula>
    </cfRule>
  </conditionalFormatting>
  <conditionalFormatting sqref="E31:E32">
    <cfRule type="cellIs" dxfId="15" priority="12" operator="equal">
      <formula>"Select from drop-down list or enter another numerical value"</formula>
    </cfRule>
  </conditionalFormatting>
  <conditionalFormatting sqref="E23 E19:E20">
    <cfRule type="cellIs" dxfId="14" priority="11" operator="equal">
      <formula>"Input VSpslz &amp; conversion factor or directly input CODpslz"</formula>
    </cfRule>
  </conditionalFormatting>
  <conditionalFormatting sqref="E24">
    <cfRule type="cellIs" dxfId="13" priority="10" operator="equal">
      <formula>"Input VSwaslz &amp; conversion factor or directly input CODwaslz"</formula>
    </cfRule>
  </conditionalFormatting>
  <conditionalFormatting sqref="E14">
    <cfRule type="cellIs" dxfId="12" priority="1" operator="equal">
      <formula>"Enter reporting period year ending (e.g. for 2017-2018 enter 2018)"</formula>
    </cfRule>
    <cfRule type="cellIs" dxfId="11" priority="2" operator="equal">
      <formula>"Enter reporting period year ending( e.g. for 2015/16 enter 2016"</formula>
    </cfRule>
    <cfRule type="cellIs" dxfId="10" priority="8" operator="equal">
      <formula>"This calculator is not suitable for earlier reporting periods"</formula>
    </cfRule>
    <cfRule type="cellIs" dxfId="9" priority="9" operator="equal">
      <formula>"Please enter required information"</formula>
    </cfRule>
  </conditionalFormatting>
  <conditionalFormatting sqref="E18">
    <cfRule type="cellIs" dxfId="8" priority="7" operator="equal">
      <formula>"Please remove one of the numbers from the above cells"</formula>
    </cfRule>
  </conditionalFormatting>
  <conditionalFormatting sqref="E19:E20">
    <cfRule type="cellIs" dxfId="7" priority="6" operator="equal">
      <formula>"Please remove entered value"</formula>
    </cfRule>
  </conditionalFormatting>
  <conditionalFormatting sqref="E20">
    <cfRule type="cellIs" dxfId="6" priority="5" operator="equal">
      <formula>"Input VSwaslz &amp; conversion factor or directly input CODwaslz"</formula>
    </cfRule>
  </conditionalFormatting>
  <conditionalFormatting sqref="E28">
    <cfRule type="cellIs" dxfId="5" priority="4" operator="equal">
      <formula>"Please remove one of the numbers from the above cells"</formula>
    </cfRule>
  </conditionalFormatting>
  <conditionalFormatting sqref="E29:E30">
    <cfRule type="cellIs" dxfId="4" priority="3" operator="equal">
      <formula>"CODtrlz + CODtroz should be &lt; CODslz"</formula>
    </cfRule>
  </conditionalFormatting>
  <dataValidations count="7">
    <dataValidation operator="greaterThanOrEqual" allowBlank="1" showInputMessage="1" showErrorMessage="1" error="Input must be a positive numerical value" sqref="D18 D28" xr:uid="{00000000-0002-0000-0700-000000000000}"/>
    <dataValidation type="whole" operator="greaterThanOrEqual" allowBlank="1" showInputMessage="1" showErrorMessage="1" errorTitle="Wrong year entered" error="This calculator is not suitable for earlier reporting periods. Please contact the Clean Energy Regulator for an earlier version of the waste water calculator" sqref="D14" xr:uid="{00000000-0002-0000-0700-000001000000}">
      <formula1>2016</formula1>
    </dataValidation>
    <dataValidation showInputMessage="1" showErrorMessage="1" error="Select from dropdown list" sqref="D21:D22" xr:uid="{00000000-0002-0000-0700-000002000000}"/>
    <dataValidation type="list" allowBlank="1" showInputMessage="1" showErrorMessage="1" errorTitle="NOT VALID" error="Method must be entered as a whole number. Method 2 or 3 only available." sqref="D15" xr:uid="{00000000-0002-0000-0700-000003000000}">
      <formula1>"2,3"</formula1>
    </dataValidation>
    <dataValidation allowBlank="1" showInputMessage="1" showErrorMessage="1" error="Input must be a positive numerical value" sqref="D29:D30" xr:uid="{00000000-0002-0000-0700-000004000000}"/>
    <dataValidation type="list" allowBlank="1" showInputMessage="1" error="Select from dropdown list" sqref="D31:D32" xr:uid="{00000000-0002-0000-0700-000005000000}">
      <formula1>IPCC_default_treatment_types</formula1>
    </dataValidation>
    <dataValidation type="decimal" operator="greaterThanOrEqual" allowBlank="1" showInputMessage="1" showErrorMessage="1" error="Input must be a positive numerical value" sqref="D33:D35 D19:D20 D16 D23:D24" xr:uid="{00000000-0002-0000-0700-000006000000}">
      <formula1>0</formula1>
    </dataValidation>
  </dataValidations>
  <pageMargins left="0.70866141732283472" right="0.70866141732283472" top="0.74803149606299213" bottom="0.74803149606299213" header="0.31496062992125984" footer="0.31496062992125984"/>
  <pageSetup paperSize="121"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
    <pageSetUpPr fitToPage="1"/>
  </sheetPr>
  <dimension ref="A1:V266"/>
  <sheetViews>
    <sheetView topLeftCell="A247" zoomScaleNormal="100" workbookViewId="0">
      <selection activeCell="G259" sqref="G259"/>
    </sheetView>
  </sheetViews>
  <sheetFormatPr defaultColWidth="0" defaultRowHeight="14.5" x14ac:dyDescent="0.35"/>
  <cols>
    <col min="1" max="6" width="9.1796875" style="82" customWidth="1"/>
    <col min="7" max="11" width="15.7265625" style="82" customWidth="1"/>
    <col min="12" max="12" width="12.26953125" style="82" customWidth="1"/>
    <col min="13" max="13" width="11" style="82" customWidth="1"/>
    <col min="14" max="18" width="9.1796875" style="82" customWidth="1"/>
    <col min="19" max="21" width="10.7265625" style="82" customWidth="1"/>
    <col min="22" max="22" width="10.7265625" style="82" hidden="1" customWidth="1"/>
    <col min="23" max="16384" width="0" style="82" hidden="1"/>
  </cols>
  <sheetData>
    <row r="1" spans="1:21" ht="15" thickBot="1" x14ac:dyDescent="0.4">
      <c r="A1" s="219"/>
      <c r="B1" s="219"/>
      <c r="C1" s="219"/>
      <c r="D1" s="219"/>
      <c r="E1" s="219"/>
      <c r="F1" s="219"/>
      <c r="G1" s="219"/>
      <c r="H1" s="219"/>
      <c r="I1" s="219"/>
      <c r="J1" s="219"/>
      <c r="K1" s="219"/>
      <c r="L1" s="219"/>
      <c r="M1" s="219"/>
      <c r="N1" s="219"/>
      <c r="O1" s="219"/>
      <c r="P1" s="219"/>
      <c r="Q1" s="219"/>
      <c r="R1" s="219"/>
      <c r="S1" s="219"/>
      <c r="T1" s="219"/>
      <c r="U1" s="219"/>
    </row>
    <row r="2" spans="1:21" ht="30.25" customHeight="1" x14ac:dyDescent="0.35">
      <c r="A2" s="255"/>
      <c r="B2" s="919" t="s">
        <v>40</v>
      </c>
      <c r="C2" s="920"/>
      <c r="D2" s="920"/>
      <c r="E2" s="920"/>
      <c r="F2" s="920"/>
      <c r="G2" s="920"/>
      <c r="H2" s="920"/>
      <c r="I2" s="920"/>
      <c r="J2" s="920"/>
      <c r="K2" s="920"/>
      <c r="L2" s="921"/>
      <c r="M2" s="223"/>
      <c r="N2" s="219"/>
      <c r="O2" s="219"/>
      <c r="P2" s="219"/>
      <c r="Q2" s="219"/>
      <c r="R2" s="219"/>
      <c r="S2" s="219"/>
      <c r="T2" s="219"/>
      <c r="U2" s="219"/>
    </row>
    <row r="3" spans="1:21" x14ac:dyDescent="0.35">
      <c r="A3" s="219"/>
      <c r="B3" s="214">
        <v>1</v>
      </c>
      <c r="C3" s="924" t="str">
        <f>par!$D$34</f>
        <v>Complete worksheet D&amp;C plant 1 or D&amp;C plant 2015</v>
      </c>
      <c r="D3" s="924"/>
      <c r="E3" s="924"/>
      <c r="F3" s="924"/>
      <c r="G3" s="924"/>
      <c r="H3" s="924"/>
      <c r="I3" s="924"/>
      <c r="J3" s="924"/>
      <c r="K3" s="924"/>
      <c r="L3" s="925"/>
      <c r="M3" s="252"/>
      <c r="N3" s="219"/>
      <c r="O3" s="219"/>
      <c r="P3" s="219"/>
      <c r="Q3" s="219"/>
      <c r="R3" s="219"/>
      <c r="S3" s="219"/>
      <c r="T3" s="219"/>
      <c r="U3" s="219"/>
    </row>
    <row r="4" spans="1:21" x14ac:dyDescent="0.35">
      <c r="A4" s="219"/>
      <c r="B4" s="215">
        <v>2</v>
      </c>
      <c r="C4" s="216" t="s">
        <v>53</v>
      </c>
      <c r="D4" s="218"/>
      <c r="E4" s="922" t="s">
        <v>25</v>
      </c>
      <c r="F4" s="922"/>
      <c r="G4" s="922"/>
      <c r="H4" s="922"/>
      <c r="I4" s="922"/>
      <c r="J4" s="922"/>
      <c r="K4" s="922"/>
      <c r="L4" s="923"/>
      <c r="M4" s="253"/>
      <c r="N4" s="219"/>
      <c r="O4" s="219"/>
      <c r="P4" s="219"/>
      <c r="Q4" s="219"/>
      <c r="R4" s="219"/>
      <c r="S4" s="219"/>
      <c r="T4" s="219"/>
      <c r="U4" s="219"/>
    </row>
    <row r="5" spans="1:21" ht="30.25" customHeight="1" x14ac:dyDescent="0.35">
      <c r="A5" s="219"/>
      <c r="B5" s="214">
        <v>3</v>
      </c>
      <c r="C5" s="932" t="s">
        <v>54</v>
      </c>
      <c r="D5" s="933"/>
      <c r="E5" s="933"/>
      <c r="F5" s="933"/>
      <c r="G5" s="933"/>
      <c r="H5" s="933"/>
      <c r="I5" s="933"/>
      <c r="J5" s="933"/>
      <c r="K5" s="933"/>
      <c r="L5" s="934"/>
      <c r="M5" s="226"/>
      <c r="N5" s="219"/>
      <c r="O5" s="219"/>
      <c r="P5" s="219"/>
      <c r="Q5" s="219"/>
      <c r="R5" s="219"/>
      <c r="S5" s="219"/>
      <c r="T5" s="219"/>
      <c r="U5" s="219"/>
    </row>
    <row r="6" spans="1:21" ht="30.25" customHeight="1" thickBot="1" x14ac:dyDescent="0.4">
      <c r="A6" s="219"/>
      <c r="B6" s="217">
        <v>4</v>
      </c>
      <c r="C6" s="929" t="s">
        <v>57</v>
      </c>
      <c r="D6" s="930"/>
      <c r="E6" s="930"/>
      <c r="F6" s="930"/>
      <c r="G6" s="930"/>
      <c r="H6" s="930"/>
      <c r="I6" s="930"/>
      <c r="J6" s="930"/>
      <c r="K6" s="930"/>
      <c r="L6" s="931"/>
      <c r="M6" s="254"/>
      <c r="N6" s="219"/>
      <c r="O6" s="219"/>
      <c r="P6" s="219"/>
      <c r="Q6" s="219"/>
      <c r="R6" s="219"/>
      <c r="S6" s="219"/>
      <c r="T6" s="219"/>
      <c r="U6" s="219"/>
    </row>
    <row r="7" spans="1:21" x14ac:dyDescent="0.35">
      <c r="A7" s="219"/>
      <c r="B7" s="247"/>
      <c r="C7" s="247"/>
      <c r="D7" s="247"/>
      <c r="E7" s="247"/>
      <c r="F7" s="247"/>
      <c r="G7" s="247"/>
      <c r="H7" s="247"/>
      <c r="I7" s="247"/>
      <c r="J7" s="247"/>
      <c r="K7" s="247"/>
      <c r="L7" s="247"/>
      <c r="M7" s="223"/>
      <c r="N7" s="219"/>
      <c r="O7" s="219"/>
      <c r="P7" s="219"/>
      <c r="Q7" s="219"/>
      <c r="R7" s="219"/>
      <c r="S7" s="219"/>
      <c r="T7" s="219"/>
      <c r="U7" s="219"/>
    </row>
    <row r="8" spans="1:21" ht="21" x14ac:dyDescent="0.35">
      <c r="A8" s="219"/>
      <c r="B8" s="219"/>
      <c r="C8" s="248"/>
      <c r="D8" s="248"/>
      <c r="E8" s="219"/>
      <c r="F8" s="219"/>
      <c r="G8" s="249" t="s">
        <v>26</v>
      </c>
      <c r="H8" s="219"/>
      <c r="I8" s="219"/>
      <c r="J8" s="219"/>
      <c r="K8" s="219"/>
      <c r="L8" s="219"/>
      <c r="M8" s="223"/>
      <c r="N8" s="219"/>
      <c r="O8" s="219"/>
      <c r="P8" s="219"/>
      <c r="Q8" s="219"/>
      <c r="R8" s="219"/>
      <c r="S8" s="219"/>
      <c r="T8" s="219"/>
      <c r="U8" s="219"/>
    </row>
    <row r="9" spans="1:21" x14ac:dyDescent="0.35">
      <c r="A9" s="219"/>
      <c r="B9" s="222"/>
      <c r="C9" s="248"/>
      <c r="D9" s="248"/>
      <c r="E9" s="219"/>
      <c r="F9" s="219"/>
      <c r="G9" s="219"/>
      <c r="H9" s="219"/>
      <c r="I9" s="219"/>
      <c r="J9" s="219"/>
      <c r="K9" s="219"/>
      <c r="L9" s="219"/>
      <c r="M9" s="219"/>
      <c r="N9" s="219"/>
      <c r="O9" s="219"/>
      <c r="P9" s="219"/>
      <c r="Q9" s="219"/>
      <c r="R9" s="219"/>
      <c r="S9" s="219"/>
      <c r="T9" s="219"/>
      <c r="U9" s="219"/>
    </row>
    <row r="10" spans="1:21" x14ac:dyDescent="0.35">
      <c r="A10" s="219"/>
      <c r="B10" s="219"/>
      <c r="C10" s="219"/>
      <c r="D10" s="219"/>
      <c r="E10" s="219"/>
      <c r="F10" s="219"/>
      <c r="G10" s="314" t="s">
        <v>27</v>
      </c>
      <c r="H10" s="219"/>
      <c r="I10" s="219"/>
      <c r="J10" s="219"/>
      <c r="K10" s="219"/>
      <c r="L10" s="219"/>
      <c r="M10" s="219"/>
      <c r="N10" s="219"/>
      <c r="O10" s="219"/>
      <c r="P10" s="219"/>
      <c r="Q10" s="219"/>
      <c r="R10" s="219"/>
      <c r="S10" s="219"/>
      <c r="T10" s="219"/>
      <c r="U10" s="219"/>
    </row>
    <row r="11" spans="1:21" x14ac:dyDescent="0.35">
      <c r="A11" s="219"/>
      <c r="B11" s="222"/>
      <c r="C11" s="219"/>
      <c r="D11" s="219"/>
      <c r="E11" s="219"/>
      <c r="F11" s="219"/>
      <c r="G11" s="219"/>
      <c r="H11" s="219"/>
      <c r="I11" s="219"/>
      <c r="J11" s="219"/>
      <c r="K11" s="219"/>
      <c r="L11" s="219"/>
      <c r="M11" s="219"/>
      <c r="N11" s="219"/>
      <c r="O11" s="219"/>
      <c r="P11" s="219"/>
      <c r="Q11" s="219"/>
      <c r="R11" s="219"/>
      <c r="S11" s="219"/>
      <c r="T11" s="219"/>
      <c r="U11" s="219"/>
    </row>
    <row r="12" spans="1:21" x14ac:dyDescent="0.35">
      <c r="A12" s="219"/>
      <c r="B12" s="222"/>
      <c r="C12" s="219"/>
      <c r="D12" s="219"/>
      <c r="E12" s="219"/>
      <c r="F12" s="219"/>
      <c r="G12" s="219"/>
      <c r="H12" s="219"/>
      <c r="I12" s="219"/>
      <c r="J12" s="219"/>
      <c r="K12" s="219"/>
      <c r="L12" s="219"/>
      <c r="M12" s="219"/>
      <c r="N12" s="219"/>
      <c r="O12" s="219"/>
      <c r="P12" s="219"/>
      <c r="Q12" s="219"/>
      <c r="R12" s="219"/>
      <c r="S12" s="219"/>
      <c r="T12" s="219"/>
      <c r="U12" s="219"/>
    </row>
    <row r="13" spans="1:21" s="84" customFormat="1" x14ac:dyDescent="0.35">
      <c r="A13" s="250"/>
      <c r="B13" s="251"/>
      <c r="C13" s="250"/>
      <c r="D13" s="250"/>
      <c r="E13" s="250"/>
      <c r="F13" s="250"/>
      <c r="G13" s="250"/>
      <c r="H13" s="250"/>
      <c r="I13" s="250"/>
      <c r="J13" s="250"/>
      <c r="K13" s="250"/>
      <c r="L13" s="250"/>
      <c r="M13" s="250"/>
      <c r="N13" s="250"/>
      <c r="O13" s="250"/>
      <c r="P13" s="250"/>
      <c r="Q13" s="250"/>
      <c r="R13" s="250"/>
      <c r="S13" s="250"/>
      <c r="T13" s="250"/>
      <c r="U13" s="250"/>
    </row>
    <row r="14" spans="1:21" x14ac:dyDescent="0.35">
      <c r="A14" s="219"/>
      <c r="B14" s="219"/>
      <c r="C14" s="219"/>
      <c r="D14" s="219"/>
      <c r="E14" s="219"/>
      <c r="F14" s="219"/>
      <c r="G14" s="219"/>
      <c r="H14" s="219"/>
      <c r="I14" s="219"/>
      <c r="J14" s="219"/>
      <c r="K14" s="219"/>
      <c r="L14" s="219"/>
      <c r="M14" s="219"/>
      <c r="N14" s="219"/>
      <c r="O14" s="219"/>
      <c r="P14" s="219"/>
      <c r="Q14" s="219"/>
      <c r="R14" s="219"/>
      <c r="S14" s="219"/>
      <c r="T14" s="219"/>
      <c r="U14" s="219"/>
    </row>
    <row r="15" spans="1:21" x14ac:dyDescent="0.35">
      <c r="A15" s="219"/>
      <c r="B15" s="219"/>
      <c r="C15" s="219"/>
      <c r="D15" s="219"/>
      <c r="E15" s="219"/>
      <c r="F15" s="219"/>
      <c r="G15" s="219"/>
      <c r="H15" s="219"/>
      <c r="I15" s="219"/>
      <c r="J15" s="219"/>
      <c r="K15" s="219"/>
      <c r="L15" s="219"/>
      <c r="M15" s="219"/>
      <c r="N15" s="219"/>
      <c r="O15" s="219"/>
      <c r="P15" s="219"/>
      <c r="Q15" s="219"/>
      <c r="R15" s="219"/>
      <c r="S15" s="219"/>
      <c r="T15" s="219"/>
      <c r="U15" s="219"/>
    </row>
    <row r="16" spans="1:21" x14ac:dyDescent="0.35">
      <c r="A16" s="219"/>
      <c r="B16" s="219"/>
      <c r="C16" s="219"/>
      <c r="D16" s="219"/>
      <c r="E16" s="219"/>
      <c r="F16" s="219"/>
      <c r="G16" s="219"/>
      <c r="H16" s="219"/>
      <c r="I16" s="219"/>
      <c r="J16" s="219"/>
      <c r="K16" s="219"/>
      <c r="L16" s="219"/>
      <c r="M16" s="219"/>
      <c r="N16" s="219"/>
      <c r="O16" s="219"/>
      <c r="P16" s="219"/>
      <c r="Q16" s="219"/>
      <c r="R16" s="219"/>
      <c r="S16" s="219"/>
      <c r="T16" s="219"/>
      <c r="U16" s="219"/>
    </row>
    <row r="17" spans="1:21" x14ac:dyDescent="0.35">
      <c r="A17" s="219"/>
      <c r="B17" s="219"/>
      <c r="C17" s="219"/>
      <c r="D17" s="219"/>
      <c r="E17" s="219"/>
      <c r="F17" s="219"/>
      <c r="G17" s="219"/>
      <c r="H17" s="219"/>
      <c r="I17" s="219"/>
      <c r="J17" s="219"/>
      <c r="K17" s="219"/>
      <c r="L17" s="219"/>
      <c r="M17" s="219"/>
      <c r="N17" s="219"/>
      <c r="O17" s="219"/>
      <c r="P17" s="219"/>
      <c r="Q17" s="219"/>
      <c r="R17" s="219"/>
      <c r="S17" s="219"/>
      <c r="T17" s="219"/>
      <c r="U17" s="219"/>
    </row>
    <row r="18" spans="1:21" x14ac:dyDescent="0.35">
      <c r="A18" s="219"/>
      <c r="B18" s="219"/>
      <c r="C18" s="219"/>
      <c r="D18" s="219"/>
      <c r="E18" s="219"/>
      <c r="F18" s="219"/>
      <c r="G18" s="219"/>
      <c r="H18" s="219"/>
      <c r="I18" s="219"/>
      <c r="J18" s="219"/>
      <c r="K18" s="219"/>
      <c r="L18" s="219"/>
      <c r="M18" s="219"/>
      <c r="N18" s="219"/>
      <c r="O18" s="219"/>
      <c r="P18" s="219"/>
      <c r="Q18" s="219"/>
      <c r="R18" s="219"/>
      <c r="S18" s="219"/>
      <c r="T18" s="219"/>
      <c r="U18" s="219"/>
    </row>
    <row r="19" spans="1:21" x14ac:dyDescent="0.35">
      <c r="A19" s="219"/>
      <c r="B19" s="219"/>
      <c r="C19" s="219"/>
      <c r="D19" s="219"/>
      <c r="E19" s="219"/>
      <c r="F19" s="219"/>
      <c r="G19" s="219"/>
      <c r="H19" s="219"/>
      <c r="I19" s="219"/>
      <c r="J19" s="219"/>
      <c r="K19" s="219"/>
      <c r="L19" s="219"/>
      <c r="M19" s="219"/>
      <c r="N19" s="219"/>
      <c r="O19" s="219"/>
      <c r="P19" s="219"/>
      <c r="Q19" s="219"/>
      <c r="R19" s="219"/>
      <c r="S19" s="219"/>
      <c r="T19" s="219"/>
      <c r="U19" s="219"/>
    </row>
    <row r="20" spans="1:21" x14ac:dyDescent="0.35">
      <c r="A20" s="219"/>
      <c r="B20" s="219"/>
      <c r="C20" s="219"/>
      <c r="D20" s="219"/>
      <c r="E20" s="219"/>
      <c r="F20" s="219"/>
      <c r="G20" s="219"/>
      <c r="H20" s="219"/>
      <c r="I20" s="219"/>
      <c r="J20" s="219"/>
      <c r="K20" s="219"/>
      <c r="L20" s="219"/>
      <c r="M20" s="219"/>
      <c r="N20" s="219"/>
      <c r="O20" s="219"/>
      <c r="P20" s="219"/>
      <c r="Q20" s="219"/>
      <c r="R20" s="219"/>
      <c r="S20" s="219"/>
      <c r="T20" s="219"/>
      <c r="U20" s="219"/>
    </row>
    <row r="21" spans="1:21" x14ac:dyDescent="0.35">
      <c r="A21" s="219"/>
      <c r="B21" s="219"/>
      <c r="C21" s="219"/>
      <c r="D21" s="219"/>
      <c r="E21" s="219"/>
      <c r="F21" s="219"/>
      <c r="G21" s="219"/>
      <c r="H21" s="219"/>
      <c r="I21" s="219"/>
      <c r="J21" s="219"/>
      <c r="K21" s="219"/>
      <c r="L21" s="219"/>
      <c r="M21" s="219"/>
      <c r="N21" s="219"/>
      <c r="O21" s="219"/>
      <c r="P21" s="219"/>
      <c r="Q21" s="219"/>
      <c r="R21" s="219"/>
      <c r="S21" s="219"/>
      <c r="T21" s="219"/>
      <c r="U21" s="219"/>
    </row>
    <row r="22" spans="1:21" x14ac:dyDescent="0.35">
      <c r="A22" s="219"/>
      <c r="B22" s="219"/>
      <c r="C22" s="219"/>
      <c r="D22" s="219"/>
      <c r="E22" s="219"/>
      <c r="F22" s="219"/>
      <c r="G22" s="219"/>
      <c r="H22" s="219"/>
      <c r="I22" s="219"/>
      <c r="J22" s="219"/>
      <c r="K22" s="219"/>
      <c r="L22" s="219"/>
      <c r="M22" s="219"/>
      <c r="N22" s="219"/>
      <c r="O22" s="219"/>
      <c r="P22" s="219"/>
      <c r="Q22" s="219"/>
      <c r="R22" s="219"/>
      <c r="S22" s="219"/>
      <c r="T22" s="219"/>
      <c r="U22" s="219"/>
    </row>
    <row r="23" spans="1:21" x14ac:dyDescent="0.35">
      <c r="A23" s="219"/>
      <c r="B23" s="219"/>
      <c r="C23" s="219"/>
      <c r="D23" s="219"/>
      <c r="E23" s="219"/>
      <c r="F23" s="219"/>
      <c r="G23" s="219"/>
      <c r="H23" s="219"/>
      <c r="I23" s="219"/>
      <c r="J23" s="219"/>
      <c r="K23" s="219"/>
      <c r="L23" s="219"/>
      <c r="M23" s="219"/>
      <c r="N23" s="219"/>
      <c r="O23" s="219"/>
      <c r="P23" s="219"/>
      <c r="Q23" s="219"/>
      <c r="R23" s="219"/>
      <c r="S23" s="219"/>
      <c r="T23" s="219"/>
      <c r="U23" s="219"/>
    </row>
    <row r="24" spans="1:21" x14ac:dyDescent="0.35">
      <c r="A24" s="219"/>
      <c r="B24" s="219"/>
      <c r="C24" s="219"/>
      <c r="D24" s="219"/>
      <c r="E24" s="219"/>
      <c r="F24" s="219"/>
      <c r="G24" s="219"/>
      <c r="H24" s="219"/>
      <c r="I24" s="219"/>
      <c r="J24" s="219"/>
      <c r="K24" s="219"/>
      <c r="L24" s="219"/>
      <c r="M24" s="219"/>
      <c r="N24" s="219"/>
      <c r="O24" s="219"/>
      <c r="P24" s="219"/>
      <c r="Q24" s="219"/>
      <c r="R24" s="219"/>
      <c r="S24" s="219"/>
      <c r="T24" s="219"/>
      <c r="U24" s="219"/>
    </row>
    <row r="25" spans="1:21" x14ac:dyDescent="0.35">
      <c r="A25" s="219"/>
      <c r="B25" s="219"/>
      <c r="C25" s="219"/>
      <c r="D25" s="219"/>
      <c r="E25" s="219"/>
      <c r="F25" s="219"/>
      <c r="G25" s="219"/>
      <c r="H25" s="219"/>
      <c r="I25" s="219"/>
      <c r="J25" s="219"/>
      <c r="K25" s="219"/>
      <c r="L25" s="219"/>
      <c r="M25" s="219"/>
      <c r="N25" s="219"/>
      <c r="O25" s="219"/>
      <c r="P25" s="219"/>
      <c r="Q25" s="219"/>
      <c r="R25" s="219"/>
      <c r="S25" s="219"/>
      <c r="T25" s="219"/>
      <c r="U25" s="219"/>
    </row>
    <row r="26" spans="1:21" x14ac:dyDescent="0.35">
      <c r="A26" s="219"/>
      <c r="B26" s="219"/>
      <c r="C26" s="219"/>
      <c r="D26" s="219"/>
      <c r="E26" s="219"/>
      <c r="F26" s="219"/>
      <c r="G26" s="219"/>
      <c r="H26" s="219"/>
      <c r="I26" s="219"/>
      <c r="J26" s="219"/>
      <c r="K26" s="219"/>
      <c r="L26" s="219"/>
      <c r="M26" s="219"/>
      <c r="N26" s="219"/>
      <c r="O26" s="219"/>
      <c r="P26" s="219"/>
      <c r="Q26" s="219"/>
      <c r="R26" s="219"/>
      <c r="S26" s="219"/>
      <c r="T26" s="219"/>
      <c r="U26" s="219"/>
    </row>
    <row r="27" spans="1:21" x14ac:dyDescent="0.35">
      <c r="A27" s="219"/>
      <c r="B27" s="219"/>
      <c r="C27" s="219"/>
      <c r="D27" s="219"/>
      <c r="E27" s="219"/>
      <c r="F27" s="219"/>
      <c r="G27" s="219"/>
      <c r="H27" s="219"/>
      <c r="I27" s="219"/>
      <c r="J27" s="219"/>
      <c r="K27" s="219"/>
      <c r="L27" s="219"/>
      <c r="M27" s="219"/>
      <c r="N27" s="219"/>
      <c r="O27" s="219"/>
      <c r="P27" s="219"/>
      <c r="Q27" s="219"/>
      <c r="R27" s="219"/>
      <c r="S27" s="219"/>
      <c r="T27" s="219"/>
      <c r="U27" s="219"/>
    </row>
    <row r="28" spans="1:21" x14ac:dyDescent="0.35">
      <c r="A28" s="219"/>
      <c r="B28" s="219"/>
      <c r="C28" s="219"/>
      <c r="D28" s="219"/>
      <c r="E28" s="219"/>
      <c r="F28" s="219"/>
      <c r="G28" s="219"/>
      <c r="H28" s="219"/>
      <c r="I28" s="219"/>
      <c r="J28" s="219"/>
      <c r="K28" s="219"/>
      <c r="L28" s="219"/>
      <c r="M28" s="219"/>
      <c r="N28" s="219"/>
      <c r="O28" s="219"/>
      <c r="P28" s="219"/>
      <c r="Q28" s="219"/>
      <c r="R28" s="219"/>
      <c r="S28" s="219"/>
      <c r="T28" s="219"/>
      <c r="U28" s="219"/>
    </row>
    <row r="29" spans="1:21" x14ac:dyDescent="0.35">
      <c r="A29" s="219"/>
      <c r="B29" s="219"/>
      <c r="C29" s="219"/>
      <c r="D29" s="219"/>
      <c r="E29" s="219"/>
      <c r="F29" s="219"/>
      <c r="G29" s="219"/>
      <c r="H29" s="219"/>
      <c r="I29" s="219"/>
      <c r="J29" s="219"/>
      <c r="K29" s="219"/>
      <c r="L29" s="219"/>
      <c r="M29" s="219"/>
      <c r="N29" s="219"/>
      <c r="O29" s="219"/>
      <c r="P29" s="219"/>
      <c r="Q29" s="219"/>
      <c r="R29" s="219"/>
      <c r="S29" s="219"/>
      <c r="T29" s="219"/>
      <c r="U29" s="219"/>
    </row>
    <row r="30" spans="1:21" x14ac:dyDescent="0.35">
      <c r="A30" s="219"/>
      <c r="B30" s="219"/>
      <c r="C30" s="219"/>
      <c r="D30" s="219"/>
      <c r="E30" s="219"/>
      <c r="F30" s="219"/>
      <c r="G30" s="219"/>
      <c r="H30" s="219"/>
      <c r="I30" s="219"/>
      <c r="J30" s="219"/>
      <c r="K30" s="219"/>
      <c r="L30" s="219"/>
      <c r="M30" s="219"/>
      <c r="N30" s="219"/>
      <c r="O30" s="219"/>
      <c r="P30" s="219"/>
      <c r="Q30" s="219"/>
      <c r="R30" s="219"/>
      <c r="S30" s="219"/>
      <c r="T30" s="219"/>
      <c r="U30" s="219"/>
    </row>
    <row r="31" spans="1:21" x14ac:dyDescent="0.35">
      <c r="A31" s="219"/>
      <c r="B31" s="219"/>
      <c r="C31" s="219"/>
      <c r="D31" s="219"/>
      <c r="E31" s="219"/>
      <c r="F31" s="219"/>
      <c r="G31" s="219"/>
      <c r="H31" s="219"/>
      <c r="I31" s="219"/>
      <c r="J31" s="219"/>
      <c r="K31" s="219"/>
      <c r="L31" s="219"/>
      <c r="M31" s="219"/>
      <c r="N31" s="219"/>
      <c r="O31" s="219"/>
      <c r="P31" s="219"/>
      <c r="Q31" s="219"/>
      <c r="R31" s="219"/>
      <c r="S31" s="219"/>
      <c r="T31" s="219"/>
      <c r="U31" s="219"/>
    </row>
    <row r="32" spans="1:21" x14ac:dyDescent="0.35">
      <c r="A32" s="219"/>
      <c r="B32" s="219"/>
      <c r="C32" s="219"/>
      <c r="D32" s="219"/>
      <c r="E32" s="219"/>
      <c r="F32" s="219"/>
      <c r="G32" s="219"/>
      <c r="H32" s="219"/>
      <c r="I32" s="219"/>
      <c r="J32" s="219"/>
      <c r="K32" s="219"/>
      <c r="L32" s="219"/>
      <c r="M32" s="219"/>
      <c r="N32" s="219"/>
      <c r="O32" s="219"/>
      <c r="P32" s="219"/>
      <c r="Q32" s="219"/>
      <c r="R32" s="219"/>
      <c r="S32" s="219"/>
      <c r="T32" s="219"/>
      <c r="U32" s="219"/>
    </row>
    <row r="33" spans="1:21" ht="15" thickBot="1" x14ac:dyDescent="0.4">
      <c r="A33" s="219"/>
      <c r="B33" s="219"/>
      <c r="C33" s="219"/>
      <c r="D33" s="219"/>
      <c r="E33" s="219"/>
      <c r="F33" s="219"/>
      <c r="G33" s="219"/>
      <c r="H33" s="219"/>
      <c r="I33" s="219"/>
      <c r="J33" s="219"/>
      <c r="K33" s="219"/>
      <c r="L33" s="219"/>
      <c r="M33" s="219"/>
      <c r="N33" s="219"/>
      <c r="O33" s="219"/>
      <c r="P33" s="219"/>
      <c r="Q33" s="219"/>
      <c r="R33" s="219"/>
      <c r="S33" s="219"/>
      <c r="T33" s="219"/>
      <c r="U33" s="219"/>
    </row>
    <row r="34" spans="1:21" ht="15.75" customHeight="1" thickBot="1" x14ac:dyDescent="0.4">
      <c r="A34" s="318"/>
      <c r="B34" s="926" t="s">
        <v>28</v>
      </c>
      <c r="C34" s="927"/>
      <c r="D34" s="927"/>
      <c r="E34" s="927"/>
      <c r="F34" s="927"/>
      <c r="G34" s="927"/>
      <c r="H34" s="927"/>
      <c r="I34" s="927"/>
      <c r="J34" s="928"/>
      <c r="K34" s="233"/>
      <c r="L34" s="219"/>
      <c r="M34" s="219"/>
      <c r="N34" s="219"/>
      <c r="O34" s="219"/>
      <c r="P34" s="219"/>
      <c r="Q34" s="219"/>
      <c r="R34" s="219"/>
      <c r="S34" s="219"/>
      <c r="T34" s="219"/>
      <c r="U34" s="219"/>
    </row>
    <row r="35" spans="1:21" x14ac:dyDescent="0.35">
      <c r="A35" s="219"/>
      <c r="B35" s="219"/>
      <c r="C35" s="219"/>
      <c r="D35" s="219"/>
      <c r="E35" s="219"/>
      <c r="F35" s="219"/>
      <c r="G35" s="219"/>
      <c r="H35" s="219"/>
      <c r="I35" s="219"/>
      <c r="J35" s="219"/>
      <c r="K35" s="219"/>
      <c r="L35" s="219"/>
      <c r="M35" s="219"/>
      <c r="N35" s="219"/>
      <c r="O35" s="219"/>
      <c r="P35" s="219"/>
      <c r="Q35" s="219"/>
      <c r="R35" s="219"/>
      <c r="S35" s="219"/>
      <c r="T35" s="219"/>
      <c r="U35" s="219"/>
    </row>
    <row r="36" spans="1:21" x14ac:dyDescent="0.35">
      <c r="A36" s="219"/>
      <c r="B36" s="219"/>
      <c r="C36" s="219"/>
      <c r="D36" s="219"/>
      <c r="E36" s="219"/>
      <c r="F36" s="219"/>
      <c r="G36" s="219"/>
      <c r="H36" s="219"/>
      <c r="I36" s="219"/>
      <c r="J36" s="219"/>
      <c r="K36" s="219"/>
      <c r="L36" s="219"/>
      <c r="M36" s="219"/>
      <c r="N36" s="219"/>
      <c r="O36" s="219"/>
      <c r="P36" s="219"/>
      <c r="Q36" s="219"/>
      <c r="R36" s="219"/>
      <c r="S36" s="219"/>
      <c r="T36" s="219"/>
      <c r="U36" s="219"/>
    </row>
    <row r="37" spans="1:21" x14ac:dyDescent="0.35">
      <c r="A37" s="219"/>
      <c r="B37" s="219"/>
      <c r="C37" s="219"/>
      <c r="D37" s="219"/>
      <c r="E37" s="219"/>
      <c r="F37" s="219"/>
      <c r="G37" s="219"/>
      <c r="H37" s="219"/>
      <c r="I37" s="219"/>
      <c r="J37" s="219"/>
      <c r="K37" s="219"/>
      <c r="L37" s="219"/>
      <c r="M37" s="219"/>
      <c r="N37" s="219"/>
      <c r="O37" s="219"/>
      <c r="P37" s="219"/>
      <c r="Q37" s="219"/>
      <c r="R37" s="219"/>
      <c r="S37" s="219"/>
      <c r="T37" s="219"/>
      <c r="U37" s="219"/>
    </row>
    <row r="38" spans="1:21" x14ac:dyDescent="0.35">
      <c r="A38" s="219"/>
      <c r="B38" s="219"/>
      <c r="C38" s="219"/>
      <c r="D38" s="219"/>
      <c r="E38" s="219"/>
      <c r="F38" s="219"/>
      <c r="G38" s="219"/>
      <c r="H38" s="219"/>
      <c r="I38" s="219"/>
      <c r="J38" s="219"/>
      <c r="K38" s="219"/>
      <c r="L38" s="219"/>
      <c r="M38" s="219"/>
      <c r="N38" s="219"/>
      <c r="O38" s="219"/>
      <c r="P38" s="219"/>
      <c r="Q38" s="219"/>
      <c r="R38" s="219"/>
      <c r="S38" s="219"/>
      <c r="T38" s="219"/>
      <c r="U38" s="219"/>
    </row>
    <row r="39" spans="1:21" x14ac:dyDescent="0.35">
      <c r="A39" s="219"/>
      <c r="B39" s="222"/>
      <c r="C39" s="219"/>
      <c r="D39" s="219"/>
      <c r="E39" s="219"/>
      <c r="F39" s="219"/>
      <c r="G39" s="219"/>
      <c r="H39" s="219"/>
      <c r="I39" s="219"/>
      <c r="J39" s="219"/>
      <c r="K39" s="219"/>
      <c r="L39" s="219"/>
      <c r="M39" s="219"/>
      <c r="N39" s="219"/>
      <c r="O39" s="219"/>
      <c r="P39" s="219"/>
      <c r="Q39" s="219"/>
      <c r="R39" s="219"/>
      <c r="S39" s="219"/>
      <c r="T39" s="219"/>
      <c r="U39" s="219"/>
    </row>
    <row r="40" spans="1:21" x14ac:dyDescent="0.35">
      <c r="A40" s="219"/>
      <c r="B40" s="219"/>
      <c r="C40" s="219"/>
      <c r="D40" s="219"/>
      <c r="E40" s="219"/>
      <c r="F40" s="219"/>
      <c r="G40" s="219"/>
      <c r="H40" s="219"/>
      <c r="I40" s="219"/>
      <c r="J40" s="219"/>
      <c r="K40" s="219"/>
      <c r="L40" s="219"/>
      <c r="M40" s="219"/>
      <c r="N40" s="219"/>
      <c r="O40" s="219"/>
      <c r="P40" s="219"/>
      <c r="Q40" s="219"/>
      <c r="R40" s="219"/>
      <c r="S40" s="219"/>
      <c r="T40" s="219"/>
      <c r="U40" s="219"/>
    </row>
    <row r="41" spans="1:21" x14ac:dyDescent="0.35">
      <c r="A41" s="219"/>
      <c r="B41" s="219"/>
      <c r="C41" s="219"/>
      <c r="D41" s="219"/>
      <c r="E41" s="219"/>
      <c r="F41" s="219"/>
      <c r="G41" s="219"/>
      <c r="H41" s="219"/>
      <c r="I41" s="219"/>
      <c r="J41" s="219"/>
      <c r="K41" s="219"/>
      <c r="L41" s="219"/>
      <c r="M41" s="219"/>
      <c r="N41" s="219"/>
      <c r="O41" s="219"/>
      <c r="P41" s="219"/>
      <c r="Q41" s="219"/>
      <c r="R41" s="219"/>
      <c r="S41" s="219"/>
      <c r="T41" s="219"/>
      <c r="U41" s="219"/>
    </row>
    <row r="42" spans="1:21" x14ac:dyDescent="0.35">
      <c r="A42" s="219"/>
      <c r="B42" s="219"/>
      <c r="C42" s="219"/>
      <c r="D42" s="219"/>
      <c r="E42" s="219"/>
      <c r="F42" s="219"/>
      <c r="G42" s="219"/>
      <c r="H42" s="219"/>
      <c r="I42" s="219"/>
      <c r="J42" s="219"/>
      <c r="K42" s="219"/>
      <c r="L42" s="219"/>
      <c r="M42" s="219"/>
      <c r="N42" s="219"/>
      <c r="O42" s="219"/>
      <c r="P42" s="219"/>
      <c r="Q42" s="219"/>
      <c r="R42" s="219"/>
      <c r="S42" s="219"/>
      <c r="T42" s="219"/>
      <c r="U42" s="219"/>
    </row>
    <row r="43" spans="1:21" x14ac:dyDescent="0.35">
      <c r="A43" s="219"/>
      <c r="B43" s="219"/>
      <c r="C43" s="219"/>
      <c r="D43" s="219"/>
      <c r="E43" s="219"/>
      <c r="F43" s="219"/>
      <c r="G43" s="219"/>
      <c r="H43" s="219"/>
      <c r="I43" s="219"/>
      <c r="J43" s="219"/>
      <c r="K43" s="219"/>
      <c r="L43" s="219"/>
      <c r="M43" s="219"/>
      <c r="N43" s="219"/>
      <c r="O43" s="219"/>
      <c r="P43" s="219"/>
      <c r="Q43" s="219"/>
      <c r="R43" s="219"/>
      <c r="S43" s="219"/>
      <c r="T43" s="219"/>
      <c r="U43" s="219"/>
    </row>
    <row r="44" spans="1:21" x14ac:dyDescent="0.35">
      <c r="A44" s="219"/>
      <c r="B44" s="219"/>
      <c r="C44" s="219"/>
      <c r="D44" s="219"/>
      <c r="E44" s="219"/>
      <c r="F44" s="219"/>
      <c r="G44" s="219"/>
      <c r="H44" s="219"/>
      <c r="I44" s="219"/>
      <c r="J44" s="219"/>
      <c r="K44" s="219"/>
      <c r="L44" s="219"/>
      <c r="M44" s="219"/>
      <c r="N44" s="219"/>
      <c r="O44" s="219"/>
      <c r="P44" s="219"/>
      <c r="Q44" s="219"/>
      <c r="R44" s="219"/>
      <c r="S44" s="219"/>
      <c r="T44" s="219"/>
      <c r="U44" s="219"/>
    </row>
    <row r="45" spans="1:21" x14ac:dyDescent="0.35">
      <c r="A45" s="219"/>
      <c r="B45" s="219"/>
      <c r="C45" s="219"/>
      <c r="D45" s="219"/>
      <c r="E45" s="219"/>
      <c r="F45" s="219"/>
      <c r="G45" s="219"/>
      <c r="H45" s="219"/>
      <c r="I45" s="219"/>
      <c r="J45" s="219"/>
      <c r="K45" s="219"/>
      <c r="L45" s="219"/>
      <c r="M45" s="219"/>
      <c r="N45" s="219"/>
      <c r="O45" s="219"/>
      <c r="P45" s="219"/>
      <c r="Q45" s="219"/>
      <c r="R45" s="219"/>
      <c r="S45" s="219"/>
      <c r="T45" s="219"/>
      <c r="U45" s="219"/>
    </row>
    <row r="46" spans="1:21" x14ac:dyDescent="0.35">
      <c r="A46" s="219"/>
      <c r="B46" s="219"/>
      <c r="C46" s="219"/>
      <c r="D46" s="219"/>
      <c r="E46" s="219"/>
      <c r="F46" s="219"/>
      <c r="G46" s="219"/>
      <c r="H46" s="219"/>
      <c r="I46" s="219"/>
      <c r="J46" s="219"/>
      <c r="K46" s="219"/>
      <c r="L46" s="219"/>
      <c r="M46" s="219"/>
      <c r="N46" s="219"/>
      <c r="O46" s="219"/>
      <c r="P46" s="219"/>
      <c r="Q46" s="219"/>
      <c r="R46" s="219"/>
      <c r="S46" s="219"/>
      <c r="T46" s="219"/>
      <c r="U46" s="219"/>
    </row>
    <row r="47" spans="1:21" x14ac:dyDescent="0.35">
      <c r="A47" s="219"/>
      <c r="B47" s="219"/>
      <c r="C47" s="219"/>
      <c r="D47" s="219"/>
      <c r="E47" s="219"/>
      <c r="F47" s="219"/>
      <c r="G47" s="219"/>
      <c r="H47" s="219"/>
      <c r="I47" s="219"/>
      <c r="J47" s="219"/>
      <c r="K47" s="219"/>
      <c r="L47" s="219"/>
      <c r="M47" s="219"/>
      <c r="N47" s="219"/>
      <c r="O47" s="219"/>
      <c r="P47" s="219"/>
      <c r="Q47" s="219"/>
      <c r="R47" s="219"/>
      <c r="S47" s="219"/>
      <c r="T47" s="219"/>
      <c r="U47" s="219"/>
    </row>
    <row r="48" spans="1:21" x14ac:dyDescent="0.35">
      <c r="A48" s="219"/>
      <c r="B48" s="219"/>
      <c r="C48" s="219"/>
      <c r="D48" s="219"/>
      <c r="E48" s="219"/>
      <c r="F48" s="219"/>
      <c r="G48" s="219"/>
      <c r="H48" s="219"/>
      <c r="I48" s="219"/>
      <c r="J48" s="219"/>
      <c r="K48" s="219"/>
      <c r="L48" s="219"/>
      <c r="M48" s="219"/>
      <c r="N48" s="219"/>
      <c r="O48" s="219"/>
      <c r="P48" s="219"/>
      <c r="Q48" s="219"/>
      <c r="R48" s="219"/>
      <c r="S48" s="219"/>
      <c r="T48" s="219"/>
      <c r="U48" s="219"/>
    </row>
    <row r="49" spans="1:21" x14ac:dyDescent="0.35">
      <c r="A49" s="219"/>
      <c r="B49" s="219"/>
      <c r="C49" s="219"/>
      <c r="D49" s="219"/>
      <c r="E49" s="219"/>
      <c r="F49" s="219"/>
      <c r="G49" s="219"/>
      <c r="H49" s="219"/>
      <c r="I49" s="219"/>
      <c r="J49" s="219"/>
      <c r="K49" s="219"/>
      <c r="L49" s="219"/>
      <c r="M49" s="219"/>
      <c r="N49" s="219"/>
      <c r="O49" s="219"/>
      <c r="P49" s="219"/>
      <c r="Q49" s="219"/>
      <c r="R49" s="219"/>
      <c r="S49" s="219"/>
      <c r="T49" s="219"/>
      <c r="U49" s="219"/>
    </row>
    <row r="50" spans="1:21" x14ac:dyDescent="0.35">
      <c r="A50" s="219"/>
      <c r="B50" s="219"/>
      <c r="C50" s="219"/>
      <c r="D50" s="219"/>
      <c r="E50" s="219"/>
      <c r="F50" s="219"/>
      <c r="G50" s="219"/>
      <c r="H50" s="219"/>
      <c r="I50" s="219"/>
      <c r="J50" s="219"/>
      <c r="K50" s="219"/>
      <c r="L50" s="219"/>
      <c r="M50" s="219"/>
      <c r="N50" s="219"/>
      <c r="O50" s="219"/>
      <c r="P50" s="219"/>
      <c r="Q50" s="219"/>
      <c r="R50" s="219"/>
      <c r="S50" s="219"/>
      <c r="T50" s="219"/>
      <c r="U50" s="219"/>
    </row>
    <row r="51" spans="1:21" x14ac:dyDescent="0.35">
      <c r="A51" s="219"/>
      <c r="B51" s="219"/>
      <c r="C51" s="219"/>
      <c r="D51" s="219"/>
      <c r="E51" s="219"/>
      <c r="F51" s="219"/>
      <c r="G51" s="219"/>
      <c r="H51" s="219"/>
      <c r="I51" s="219"/>
      <c r="J51" s="219"/>
      <c r="K51" s="219"/>
      <c r="L51" s="219"/>
      <c r="M51" s="219"/>
      <c r="N51" s="219"/>
      <c r="O51" s="219"/>
      <c r="P51" s="219"/>
      <c r="Q51" s="219"/>
      <c r="R51" s="219"/>
      <c r="S51" s="219"/>
      <c r="T51" s="219"/>
      <c r="U51" s="219"/>
    </row>
    <row r="52" spans="1:21" x14ac:dyDescent="0.35">
      <c r="A52" s="219"/>
      <c r="B52" s="219"/>
      <c r="C52" s="219"/>
      <c r="D52" s="219"/>
      <c r="E52" s="219"/>
      <c r="F52" s="219"/>
      <c r="G52" s="219"/>
      <c r="H52" s="219"/>
      <c r="I52" s="219"/>
      <c r="J52" s="219"/>
      <c r="K52" s="219"/>
      <c r="L52" s="219"/>
      <c r="M52" s="219"/>
      <c r="N52" s="219"/>
      <c r="O52" s="219"/>
      <c r="P52" s="219"/>
      <c r="Q52" s="219"/>
      <c r="R52" s="219"/>
      <c r="S52" s="219"/>
      <c r="T52" s="219"/>
      <c r="U52" s="219"/>
    </row>
    <row r="53" spans="1:21" x14ac:dyDescent="0.35">
      <c r="A53" s="219"/>
      <c r="B53" s="219"/>
      <c r="C53" s="219"/>
      <c r="D53" s="219"/>
      <c r="E53" s="219"/>
      <c r="F53" s="219"/>
      <c r="G53" s="219"/>
      <c r="H53" s="219"/>
      <c r="I53" s="219"/>
      <c r="J53" s="219"/>
      <c r="K53" s="219"/>
      <c r="L53" s="219"/>
      <c r="M53" s="219"/>
      <c r="N53" s="219"/>
      <c r="O53" s="219"/>
      <c r="P53" s="219"/>
      <c r="Q53" s="219"/>
      <c r="R53" s="219"/>
      <c r="S53" s="219"/>
      <c r="T53" s="219"/>
      <c r="U53" s="219"/>
    </row>
    <row r="54" spans="1:21" x14ac:dyDescent="0.35">
      <c r="A54" s="219"/>
      <c r="B54" s="219"/>
      <c r="C54" s="219"/>
      <c r="D54" s="219"/>
      <c r="E54" s="219"/>
      <c r="F54" s="219"/>
      <c r="G54" s="219"/>
      <c r="H54" s="219"/>
      <c r="I54" s="219"/>
      <c r="J54" s="219"/>
      <c r="K54" s="219"/>
      <c r="L54" s="219"/>
      <c r="M54" s="219"/>
      <c r="N54" s="219"/>
      <c r="O54" s="219"/>
      <c r="P54" s="219"/>
      <c r="Q54" s="219"/>
      <c r="R54" s="219"/>
      <c r="S54" s="219"/>
      <c r="T54" s="219"/>
      <c r="U54" s="219"/>
    </row>
    <row r="55" spans="1:21" x14ac:dyDescent="0.35">
      <c r="A55" s="219"/>
      <c r="B55" s="219"/>
      <c r="C55" s="219"/>
      <c r="D55" s="219"/>
      <c r="E55" s="219"/>
      <c r="F55" s="219"/>
      <c r="G55" s="219"/>
      <c r="H55" s="219"/>
      <c r="I55" s="219"/>
      <c r="J55" s="219"/>
      <c r="K55" s="219"/>
      <c r="L55" s="219"/>
      <c r="M55" s="219"/>
      <c r="N55" s="219"/>
      <c r="O55" s="219"/>
      <c r="P55" s="219"/>
      <c r="Q55" s="219"/>
      <c r="R55" s="219"/>
      <c r="S55" s="219"/>
      <c r="T55" s="219"/>
      <c r="U55" s="219"/>
    </row>
    <row r="56" spans="1:21" x14ac:dyDescent="0.35">
      <c r="A56" s="219"/>
      <c r="B56" s="219"/>
      <c r="C56" s="219"/>
      <c r="D56" s="219"/>
      <c r="E56" s="219"/>
      <c r="F56" s="219"/>
      <c r="G56" s="219"/>
      <c r="H56" s="219"/>
      <c r="I56" s="219"/>
      <c r="J56" s="219"/>
      <c r="K56" s="219"/>
      <c r="L56" s="219"/>
      <c r="M56" s="219"/>
      <c r="N56" s="219"/>
      <c r="O56" s="219"/>
      <c r="P56" s="219"/>
      <c r="Q56" s="219"/>
      <c r="R56" s="219"/>
      <c r="S56" s="219"/>
      <c r="T56" s="219"/>
      <c r="U56" s="219"/>
    </row>
    <row r="57" spans="1:21" x14ac:dyDescent="0.35">
      <c r="A57" s="219"/>
      <c r="B57" s="219"/>
      <c r="C57" s="219"/>
      <c r="D57" s="219"/>
      <c r="E57" s="219"/>
      <c r="F57" s="219"/>
      <c r="G57" s="219"/>
      <c r="H57" s="219"/>
      <c r="I57" s="219"/>
      <c r="J57" s="219"/>
      <c r="K57" s="219"/>
      <c r="L57" s="219"/>
      <c r="M57" s="219"/>
      <c r="N57" s="219"/>
      <c r="O57" s="219"/>
      <c r="P57" s="219"/>
      <c r="Q57" s="219"/>
      <c r="R57" s="219"/>
      <c r="S57" s="219"/>
      <c r="T57" s="219"/>
      <c r="U57" s="219"/>
    </row>
    <row r="58" spans="1:21" x14ac:dyDescent="0.35">
      <c r="A58" s="219"/>
      <c r="B58" s="219"/>
      <c r="C58" s="219"/>
      <c r="D58" s="219"/>
      <c r="E58" s="219"/>
      <c r="F58" s="219"/>
      <c r="G58" s="219"/>
      <c r="H58" s="219"/>
      <c r="I58" s="219"/>
      <c r="J58" s="219"/>
      <c r="K58" s="219"/>
      <c r="L58" s="219"/>
      <c r="M58" s="219"/>
      <c r="N58" s="219"/>
      <c r="O58" s="219"/>
      <c r="P58" s="219"/>
      <c r="Q58" s="219"/>
      <c r="R58" s="219"/>
      <c r="S58" s="219"/>
      <c r="T58" s="219"/>
      <c r="U58" s="219"/>
    </row>
    <row r="59" spans="1:21" x14ac:dyDescent="0.35">
      <c r="A59" s="219"/>
      <c r="B59" s="219"/>
      <c r="C59" s="219"/>
      <c r="D59" s="219"/>
      <c r="E59" s="219"/>
      <c r="F59" s="219"/>
      <c r="G59" s="219"/>
      <c r="H59" s="219"/>
      <c r="I59" s="219"/>
      <c r="J59" s="219"/>
      <c r="K59" s="219"/>
      <c r="L59" s="219"/>
      <c r="M59" s="219"/>
      <c r="N59" s="219"/>
      <c r="O59" s="219"/>
      <c r="P59" s="219"/>
      <c r="Q59" s="219"/>
      <c r="R59" s="219"/>
      <c r="S59" s="219"/>
      <c r="T59" s="219"/>
      <c r="U59" s="219"/>
    </row>
    <row r="60" spans="1:21" x14ac:dyDescent="0.35">
      <c r="A60" s="219"/>
      <c r="B60" s="219"/>
      <c r="C60" s="219"/>
      <c r="D60" s="219"/>
      <c r="E60" s="219"/>
      <c r="F60" s="219"/>
      <c r="G60" s="219"/>
      <c r="H60" s="219"/>
      <c r="I60" s="219"/>
      <c r="J60" s="219"/>
      <c r="K60" s="219"/>
      <c r="L60" s="219"/>
      <c r="M60" s="219"/>
      <c r="N60" s="219"/>
      <c r="O60" s="219"/>
      <c r="P60" s="219"/>
      <c r="Q60" s="219"/>
      <c r="R60" s="219"/>
      <c r="S60" s="219"/>
      <c r="T60" s="219"/>
      <c r="U60" s="219"/>
    </row>
    <row r="61" spans="1:21" x14ac:dyDescent="0.35">
      <c r="A61" s="219"/>
      <c r="B61" s="219"/>
      <c r="C61" s="219"/>
      <c r="D61" s="219"/>
      <c r="E61" s="219"/>
      <c r="F61" s="219"/>
      <c r="G61" s="219"/>
      <c r="H61" s="219"/>
      <c r="I61" s="219"/>
      <c r="J61" s="219"/>
      <c r="K61" s="219"/>
      <c r="L61" s="219"/>
      <c r="M61" s="219"/>
      <c r="N61" s="219"/>
      <c r="O61" s="219"/>
      <c r="P61" s="219"/>
      <c r="Q61" s="219"/>
      <c r="R61" s="219"/>
      <c r="S61" s="219"/>
      <c r="T61" s="219"/>
      <c r="U61" s="219"/>
    </row>
    <row r="62" spans="1:21" x14ac:dyDescent="0.35">
      <c r="A62" s="219"/>
      <c r="B62" s="219"/>
      <c r="C62" s="219"/>
      <c r="D62" s="219"/>
      <c r="E62" s="219"/>
      <c r="F62" s="219"/>
      <c r="G62" s="314" t="s">
        <v>29</v>
      </c>
      <c r="H62" s="219"/>
      <c r="I62" s="219"/>
      <c r="J62" s="219"/>
      <c r="K62" s="219"/>
      <c r="L62" s="219"/>
      <c r="M62" s="219"/>
      <c r="N62" s="219"/>
      <c r="O62" s="219"/>
      <c r="P62" s="219"/>
      <c r="Q62" s="219"/>
      <c r="R62" s="219"/>
      <c r="S62" s="219"/>
      <c r="T62" s="219"/>
      <c r="U62" s="219"/>
    </row>
    <row r="63" spans="1:21" x14ac:dyDescent="0.35">
      <c r="A63" s="219"/>
      <c r="B63" s="219"/>
      <c r="C63" s="219"/>
      <c r="D63" s="219"/>
      <c r="E63" s="219"/>
      <c r="F63" s="219"/>
      <c r="G63" s="246"/>
      <c r="H63" s="219"/>
      <c r="I63" s="219"/>
      <c r="J63" s="219"/>
      <c r="K63" s="219"/>
      <c r="L63" s="219"/>
      <c r="M63" s="219"/>
      <c r="N63" s="219"/>
      <c r="O63" s="219"/>
      <c r="P63" s="219"/>
      <c r="Q63" s="219"/>
      <c r="R63" s="219"/>
      <c r="S63" s="219"/>
      <c r="T63" s="219"/>
      <c r="U63" s="219"/>
    </row>
    <row r="64" spans="1:21" x14ac:dyDescent="0.35">
      <c r="A64" s="219"/>
      <c r="B64" s="219"/>
      <c r="C64" s="219"/>
      <c r="D64" s="219"/>
      <c r="E64" s="219"/>
      <c r="F64" s="219"/>
      <c r="G64" s="219"/>
      <c r="H64" s="219"/>
      <c r="I64" s="219"/>
      <c r="J64" s="219"/>
      <c r="K64" s="219"/>
      <c r="L64" s="219"/>
      <c r="M64" s="219"/>
      <c r="N64" s="219"/>
      <c r="O64" s="219"/>
      <c r="P64" s="219"/>
      <c r="Q64" s="219"/>
      <c r="R64" s="219"/>
      <c r="S64" s="219"/>
      <c r="T64" s="219"/>
      <c r="U64" s="219"/>
    </row>
    <row r="65" spans="1:21" x14ac:dyDescent="0.35">
      <c r="A65" s="219"/>
      <c r="B65" s="219"/>
      <c r="C65" s="219"/>
      <c r="D65" s="219"/>
      <c r="E65" s="219"/>
      <c r="F65" s="219"/>
      <c r="G65" s="219"/>
      <c r="H65" s="219"/>
      <c r="I65" s="219"/>
      <c r="J65" s="219"/>
      <c r="K65" s="219"/>
      <c r="L65" s="219"/>
      <c r="M65" s="219"/>
      <c r="N65" s="219"/>
      <c r="O65" s="219"/>
      <c r="P65" s="219"/>
      <c r="Q65" s="219"/>
      <c r="R65" s="219"/>
      <c r="S65" s="219"/>
      <c r="T65" s="219"/>
      <c r="U65" s="219"/>
    </row>
    <row r="66" spans="1:21" x14ac:dyDescent="0.35">
      <c r="A66" s="219"/>
      <c r="B66" s="219"/>
      <c r="C66" s="219"/>
      <c r="D66" s="219"/>
      <c r="E66" s="219"/>
      <c r="F66" s="219"/>
      <c r="G66" s="219"/>
      <c r="H66" s="219"/>
      <c r="I66" s="219"/>
      <c r="J66" s="219"/>
      <c r="K66" s="219"/>
      <c r="L66" s="219"/>
      <c r="M66" s="219"/>
      <c r="N66" s="219"/>
      <c r="O66" s="219"/>
      <c r="P66" s="219"/>
      <c r="Q66" s="219"/>
      <c r="R66" s="219"/>
      <c r="S66" s="219"/>
      <c r="T66" s="219"/>
      <c r="U66" s="219"/>
    </row>
    <row r="67" spans="1:21" x14ac:dyDescent="0.35">
      <c r="A67" s="219"/>
      <c r="B67" s="219"/>
      <c r="C67" s="219"/>
      <c r="D67" s="219"/>
      <c r="E67" s="219"/>
      <c r="F67" s="219"/>
      <c r="G67" s="219"/>
      <c r="H67" s="219"/>
      <c r="I67" s="219"/>
      <c r="J67" s="219"/>
      <c r="K67" s="219"/>
      <c r="L67" s="219"/>
      <c r="M67" s="219"/>
      <c r="N67" s="219"/>
      <c r="O67" s="219"/>
      <c r="P67" s="219"/>
      <c r="Q67" s="219"/>
      <c r="R67" s="219"/>
      <c r="S67" s="219"/>
      <c r="T67" s="219"/>
      <c r="U67" s="219"/>
    </row>
    <row r="68" spans="1:21" x14ac:dyDescent="0.35">
      <c r="A68" s="219"/>
      <c r="B68" s="219"/>
      <c r="C68" s="219"/>
      <c r="D68" s="219"/>
      <c r="E68" s="219"/>
      <c r="F68" s="219"/>
      <c r="G68" s="219"/>
      <c r="H68" s="219"/>
      <c r="I68" s="219"/>
      <c r="J68" s="219"/>
      <c r="K68" s="219"/>
      <c r="L68" s="219"/>
      <c r="M68" s="219"/>
      <c r="N68" s="219"/>
      <c r="O68" s="219"/>
      <c r="P68" s="219"/>
      <c r="Q68" s="219"/>
      <c r="R68" s="219"/>
      <c r="S68" s="219"/>
      <c r="T68" s="219"/>
      <c r="U68" s="219"/>
    </row>
    <row r="69" spans="1:21" x14ac:dyDescent="0.35">
      <c r="A69" s="219"/>
      <c r="B69" s="219"/>
      <c r="C69" s="219"/>
      <c r="D69" s="219"/>
      <c r="E69" s="219"/>
      <c r="F69" s="219"/>
      <c r="G69" s="219"/>
      <c r="H69" s="219"/>
      <c r="I69" s="219"/>
      <c r="J69" s="219"/>
      <c r="K69" s="219"/>
      <c r="L69" s="219"/>
      <c r="M69" s="219"/>
      <c r="N69" s="219"/>
      <c r="O69" s="219"/>
      <c r="P69" s="219"/>
      <c r="Q69" s="219"/>
      <c r="R69" s="219"/>
      <c r="S69" s="219"/>
      <c r="T69" s="219"/>
      <c r="U69" s="219"/>
    </row>
    <row r="70" spans="1:21" x14ac:dyDescent="0.35">
      <c r="A70" s="219"/>
      <c r="B70" s="219"/>
      <c r="C70" s="219"/>
      <c r="D70" s="219"/>
      <c r="E70" s="219"/>
      <c r="F70" s="219"/>
      <c r="G70" s="219"/>
      <c r="H70" s="219"/>
      <c r="I70" s="219"/>
      <c r="J70" s="219"/>
      <c r="K70" s="219"/>
      <c r="L70" s="219"/>
      <c r="M70" s="219"/>
      <c r="N70" s="219"/>
      <c r="O70" s="219"/>
      <c r="P70" s="219"/>
      <c r="Q70" s="219"/>
      <c r="R70" s="219"/>
      <c r="S70" s="219"/>
      <c r="T70" s="219"/>
      <c r="U70" s="219"/>
    </row>
    <row r="71" spans="1:21" x14ac:dyDescent="0.35">
      <c r="A71" s="219"/>
      <c r="B71" s="219"/>
      <c r="C71" s="219"/>
      <c r="D71" s="219"/>
      <c r="E71" s="219"/>
      <c r="F71" s="219"/>
      <c r="G71" s="219"/>
      <c r="H71" s="219"/>
      <c r="I71" s="219"/>
      <c r="J71" s="219"/>
      <c r="K71" s="219"/>
      <c r="L71" s="219"/>
      <c r="M71" s="219"/>
      <c r="N71" s="219"/>
      <c r="O71" s="219"/>
      <c r="P71" s="219"/>
      <c r="Q71" s="219"/>
      <c r="R71" s="219"/>
      <c r="S71" s="219"/>
      <c r="T71" s="219"/>
      <c r="U71" s="219"/>
    </row>
    <row r="72" spans="1:21" x14ac:dyDescent="0.35">
      <c r="A72" s="219"/>
      <c r="B72" s="219"/>
      <c r="C72" s="219"/>
      <c r="D72" s="219"/>
      <c r="E72" s="219"/>
      <c r="F72" s="219"/>
      <c r="G72" s="219"/>
      <c r="H72" s="219"/>
      <c r="I72" s="219"/>
      <c r="J72" s="219"/>
      <c r="K72" s="219"/>
      <c r="L72" s="219"/>
      <c r="M72" s="219"/>
      <c r="N72" s="219"/>
      <c r="O72" s="219"/>
      <c r="P72" s="219"/>
      <c r="Q72" s="219"/>
      <c r="R72" s="219"/>
      <c r="S72" s="219"/>
      <c r="T72" s="219"/>
      <c r="U72" s="219"/>
    </row>
    <row r="73" spans="1:21" x14ac:dyDescent="0.35">
      <c r="A73" s="219"/>
      <c r="B73" s="219"/>
      <c r="C73" s="219"/>
      <c r="D73" s="219"/>
      <c r="E73" s="219"/>
      <c r="F73" s="219"/>
      <c r="G73" s="246"/>
      <c r="H73" s="219"/>
      <c r="I73" s="219"/>
      <c r="J73" s="219"/>
      <c r="K73" s="219"/>
      <c r="L73" s="219"/>
      <c r="M73" s="219"/>
      <c r="N73" s="219"/>
      <c r="O73" s="219"/>
      <c r="P73" s="219"/>
      <c r="Q73" s="219"/>
      <c r="R73" s="219"/>
      <c r="S73" s="219"/>
      <c r="T73" s="219"/>
      <c r="U73" s="219"/>
    </row>
    <row r="74" spans="1:21" x14ac:dyDescent="0.35">
      <c r="A74" s="219"/>
      <c r="B74" s="219"/>
      <c r="C74" s="219"/>
      <c r="D74" s="219"/>
      <c r="E74" s="219"/>
      <c r="F74" s="219"/>
      <c r="G74" s="219"/>
      <c r="H74" s="219"/>
      <c r="I74" s="219"/>
      <c r="J74" s="219"/>
      <c r="K74" s="219"/>
      <c r="L74" s="219"/>
      <c r="M74" s="219"/>
      <c r="N74" s="219"/>
      <c r="O74" s="219"/>
      <c r="P74" s="219"/>
      <c r="Q74" s="219"/>
      <c r="R74" s="219"/>
      <c r="S74" s="219"/>
      <c r="T74" s="219"/>
      <c r="U74" s="219"/>
    </row>
    <row r="75" spans="1:21" x14ac:dyDescent="0.35">
      <c r="A75" s="219"/>
      <c r="B75" s="219"/>
      <c r="C75" s="219"/>
      <c r="D75" s="219"/>
      <c r="E75" s="219"/>
      <c r="F75" s="219"/>
      <c r="G75" s="219"/>
      <c r="H75" s="219"/>
      <c r="I75" s="219"/>
      <c r="J75" s="219"/>
      <c r="K75" s="219"/>
      <c r="L75" s="219"/>
      <c r="M75" s="219"/>
      <c r="N75" s="219"/>
      <c r="O75" s="219"/>
      <c r="P75" s="219"/>
      <c r="Q75" s="219"/>
      <c r="R75" s="219"/>
      <c r="S75" s="219"/>
      <c r="T75" s="219"/>
      <c r="U75" s="219"/>
    </row>
    <row r="76" spans="1:21" x14ac:dyDescent="0.35">
      <c r="A76" s="219"/>
      <c r="B76" s="219"/>
      <c r="C76" s="219"/>
      <c r="D76" s="219"/>
      <c r="E76" s="219"/>
      <c r="F76" s="219"/>
      <c r="G76" s="219"/>
      <c r="H76" s="219"/>
      <c r="I76" s="219"/>
      <c r="J76" s="219"/>
      <c r="K76" s="219"/>
      <c r="L76" s="219"/>
      <c r="M76" s="219"/>
      <c r="N76" s="219"/>
      <c r="O76" s="219"/>
      <c r="P76" s="219"/>
      <c r="Q76" s="219"/>
      <c r="R76" s="219"/>
      <c r="S76" s="219"/>
      <c r="T76" s="219"/>
      <c r="U76" s="219"/>
    </row>
    <row r="77" spans="1:21" x14ac:dyDescent="0.35">
      <c r="A77" s="219"/>
      <c r="B77" s="219"/>
      <c r="C77" s="219"/>
      <c r="D77" s="219"/>
      <c r="E77" s="219"/>
      <c r="F77" s="219"/>
      <c r="G77" s="219"/>
      <c r="H77" s="219"/>
      <c r="I77" s="219"/>
      <c r="J77" s="219"/>
      <c r="K77" s="219"/>
      <c r="L77" s="219"/>
      <c r="M77" s="219"/>
      <c r="N77" s="219"/>
      <c r="O77" s="219"/>
      <c r="P77" s="219"/>
      <c r="Q77" s="219"/>
      <c r="R77" s="219"/>
      <c r="S77" s="219"/>
      <c r="T77" s="219"/>
      <c r="U77" s="219"/>
    </row>
    <row r="78" spans="1:21" x14ac:dyDescent="0.35">
      <c r="A78" s="219"/>
      <c r="B78" s="219"/>
      <c r="C78" s="219"/>
      <c r="D78" s="219"/>
      <c r="E78" s="219"/>
      <c r="F78" s="219"/>
      <c r="G78" s="219"/>
      <c r="H78" s="219"/>
      <c r="I78" s="219"/>
      <c r="J78" s="219"/>
      <c r="K78" s="219"/>
      <c r="L78" s="219"/>
      <c r="M78" s="219"/>
      <c r="N78" s="219"/>
      <c r="O78" s="219"/>
      <c r="P78" s="219"/>
      <c r="Q78" s="219"/>
      <c r="R78" s="219"/>
      <c r="S78" s="219"/>
      <c r="T78" s="219"/>
      <c r="U78" s="219"/>
    </row>
    <row r="79" spans="1:21" x14ac:dyDescent="0.35">
      <c r="A79" s="219"/>
      <c r="B79" s="219"/>
      <c r="C79" s="219"/>
      <c r="D79" s="219"/>
      <c r="E79" s="219"/>
      <c r="F79" s="219"/>
      <c r="G79" s="219"/>
      <c r="H79" s="219"/>
      <c r="I79" s="219"/>
      <c r="J79" s="219"/>
      <c r="K79" s="219"/>
      <c r="L79" s="219"/>
      <c r="M79" s="219"/>
      <c r="N79" s="219"/>
      <c r="O79" s="219"/>
      <c r="P79" s="219"/>
      <c r="Q79" s="219"/>
      <c r="R79" s="219"/>
      <c r="S79" s="219"/>
      <c r="T79" s="219"/>
      <c r="U79" s="219"/>
    </row>
    <row r="80" spans="1:21" x14ac:dyDescent="0.35">
      <c r="A80" s="219"/>
      <c r="B80" s="219"/>
      <c r="C80" s="219"/>
      <c r="D80" s="219"/>
      <c r="E80" s="219"/>
      <c r="F80" s="219"/>
      <c r="G80" s="219"/>
      <c r="H80" s="219"/>
      <c r="I80" s="219"/>
      <c r="J80" s="219"/>
      <c r="K80" s="219"/>
      <c r="L80" s="219"/>
      <c r="M80" s="219"/>
      <c r="N80" s="219"/>
      <c r="O80" s="219"/>
      <c r="P80" s="219"/>
      <c r="Q80" s="219"/>
      <c r="R80" s="219"/>
      <c r="S80" s="219"/>
      <c r="T80" s="219"/>
      <c r="U80" s="219"/>
    </row>
    <row r="81" spans="1:21" x14ac:dyDescent="0.35">
      <c r="A81" s="219"/>
      <c r="B81" s="219"/>
      <c r="C81" s="219"/>
      <c r="D81" s="219"/>
      <c r="E81" s="219"/>
      <c r="F81" s="219"/>
      <c r="G81" s="219"/>
      <c r="H81" s="219"/>
      <c r="I81" s="219"/>
      <c r="J81" s="219"/>
      <c r="K81" s="219"/>
      <c r="L81" s="219"/>
      <c r="M81" s="219"/>
      <c r="N81" s="219"/>
      <c r="O81" s="219"/>
      <c r="P81" s="219"/>
      <c r="Q81" s="219"/>
      <c r="R81" s="219"/>
      <c r="S81" s="219"/>
      <c r="T81" s="219"/>
      <c r="U81" s="219"/>
    </row>
    <row r="82" spans="1:21" x14ac:dyDescent="0.35">
      <c r="A82" s="219"/>
      <c r="B82" s="219"/>
      <c r="C82" s="219"/>
      <c r="D82" s="219"/>
      <c r="E82" s="219"/>
      <c r="F82" s="219"/>
      <c r="G82" s="219"/>
      <c r="H82" s="219"/>
      <c r="I82" s="219"/>
      <c r="J82" s="219"/>
      <c r="K82" s="219"/>
      <c r="L82" s="219"/>
      <c r="M82" s="219"/>
      <c r="N82" s="219"/>
      <c r="O82" s="219"/>
      <c r="P82" s="219"/>
      <c r="Q82" s="219"/>
      <c r="R82" s="219"/>
      <c r="S82" s="219"/>
      <c r="T82" s="219"/>
      <c r="U82" s="219"/>
    </row>
    <row r="83" spans="1:21" x14ac:dyDescent="0.35">
      <c r="A83" s="219"/>
      <c r="B83" s="219"/>
      <c r="C83" s="219"/>
      <c r="D83" s="219"/>
      <c r="E83" s="219"/>
      <c r="F83" s="219"/>
      <c r="G83" s="219"/>
      <c r="H83" s="219"/>
      <c r="I83" s="219"/>
      <c r="J83" s="219"/>
      <c r="K83" s="219"/>
      <c r="L83" s="219"/>
      <c r="M83" s="219"/>
      <c r="N83" s="219"/>
      <c r="O83" s="219"/>
      <c r="P83" s="219"/>
      <c r="Q83" s="219"/>
      <c r="R83" s="219"/>
      <c r="S83" s="219"/>
      <c r="T83" s="219"/>
      <c r="U83" s="219"/>
    </row>
    <row r="84" spans="1:21" x14ac:dyDescent="0.35">
      <c r="A84" s="219"/>
      <c r="B84" s="219"/>
      <c r="C84" s="219"/>
      <c r="D84" s="219"/>
      <c r="E84" s="219"/>
      <c r="F84" s="219"/>
      <c r="G84" s="219"/>
      <c r="H84" s="219"/>
      <c r="I84" s="219"/>
      <c r="J84" s="219"/>
      <c r="K84" s="219"/>
      <c r="L84" s="219"/>
      <c r="M84" s="219"/>
      <c r="N84" s="219"/>
      <c r="O84" s="219"/>
      <c r="P84" s="219"/>
      <c r="Q84" s="219"/>
      <c r="R84" s="219"/>
      <c r="S84" s="219"/>
      <c r="T84" s="219"/>
      <c r="U84" s="219"/>
    </row>
    <row r="85" spans="1:21" x14ac:dyDescent="0.35">
      <c r="A85" s="219"/>
      <c r="B85" s="219"/>
      <c r="C85" s="219"/>
      <c r="D85" s="219"/>
      <c r="E85" s="219"/>
      <c r="F85" s="219"/>
      <c r="G85" s="219"/>
      <c r="H85" s="219"/>
      <c r="I85" s="219"/>
      <c r="J85" s="219"/>
      <c r="K85" s="219"/>
      <c r="L85" s="219"/>
      <c r="M85" s="219"/>
      <c r="N85" s="219"/>
      <c r="O85" s="219"/>
      <c r="P85" s="219"/>
      <c r="Q85" s="219"/>
      <c r="R85" s="219"/>
      <c r="S85" s="219"/>
      <c r="T85" s="219"/>
      <c r="U85" s="219"/>
    </row>
    <row r="86" spans="1:21" x14ac:dyDescent="0.35">
      <c r="A86" s="219"/>
      <c r="B86" s="219"/>
      <c r="C86" s="219"/>
      <c r="D86" s="219"/>
      <c r="E86" s="219"/>
      <c r="F86" s="219"/>
      <c r="G86" s="219"/>
      <c r="H86" s="219"/>
      <c r="I86" s="219"/>
      <c r="J86" s="219"/>
      <c r="K86" s="219"/>
      <c r="L86" s="219"/>
      <c r="M86" s="219"/>
      <c r="N86" s="219"/>
      <c r="O86" s="219"/>
      <c r="P86" s="219"/>
      <c r="Q86" s="219"/>
      <c r="R86" s="219"/>
      <c r="S86" s="219"/>
      <c r="T86" s="219"/>
      <c r="U86" s="219"/>
    </row>
    <row r="87" spans="1:21" x14ac:dyDescent="0.35">
      <c r="A87" s="219"/>
      <c r="B87" s="219"/>
      <c r="C87" s="219"/>
      <c r="D87" s="219"/>
      <c r="E87" s="219"/>
      <c r="F87" s="219"/>
      <c r="G87" s="219"/>
      <c r="H87" s="219"/>
      <c r="I87" s="219"/>
      <c r="J87" s="219"/>
      <c r="K87" s="219"/>
      <c r="L87" s="219"/>
      <c r="M87" s="219"/>
      <c r="N87" s="219"/>
      <c r="O87" s="219"/>
      <c r="P87" s="219"/>
      <c r="Q87" s="219"/>
      <c r="R87" s="219"/>
      <c r="S87" s="219"/>
      <c r="T87" s="219"/>
      <c r="U87" s="219"/>
    </row>
    <row r="88" spans="1:21" x14ac:dyDescent="0.35">
      <c r="A88" s="219"/>
      <c r="B88" s="219"/>
      <c r="C88" s="219"/>
      <c r="D88" s="219"/>
      <c r="E88" s="219"/>
      <c r="F88" s="219"/>
      <c r="G88" s="219"/>
      <c r="H88" s="219"/>
      <c r="I88" s="219"/>
      <c r="J88" s="219"/>
      <c r="K88" s="219"/>
      <c r="L88" s="219"/>
      <c r="M88" s="219"/>
      <c r="N88" s="219"/>
      <c r="O88" s="219"/>
      <c r="P88" s="219"/>
      <c r="Q88" s="219"/>
      <c r="R88" s="219"/>
      <c r="S88" s="219"/>
      <c r="T88" s="219"/>
      <c r="U88" s="219"/>
    </row>
    <row r="89" spans="1:21" x14ac:dyDescent="0.35">
      <c r="A89" s="219"/>
      <c r="B89" s="219"/>
      <c r="C89" s="219"/>
      <c r="D89" s="219"/>
      <c r="E89" s="219"/>
      <c r="F89" s="219"/>
      <c r="G89" s="219"/>
      <c r="H89" s="219"/>
      <c r="I89" s="219"/>
      <c r="J89" s="219"/>
      <c r="K89" s="219"/>
      <c r="L89" s="219"/>
      <c r="M89" s="219"/>
      <c r="N89" s="219"/>
      <c r="O89" s="219"/>
      <c r="P89" s="219"/>
      <c r="Q89" s="219"/>
      <c r="R89" s="219"/>
      <c r="S89" s="219"/>
      <c r="T89" s="219"/>
      <c r="U89" s="219"/>
    </row>
    <row r="90" spans="1:21" x14ac:dyDescent="0.35">
      <c r="G90" s="83"/>
      <c r="K90" s="219"/>
      <c r="L90" s="219"/>
      <c r="M90" s="219"/>
      <c r="N90" s="219"/>
      <c r="O90" s="219"/>
      <c r="P90" s="219"/>
      <c r="Q90" s="219"/>
      <c r="R90" s="219"/>
      <c r="S90" s="219"/>
      <c r="T90" s="219"/>
      <c r="U90" s="219"/>
    </row>
    <row r="91" spans="1:21" ht="15" customHeight="1" x14ac:dyDescent="0.35">
      <c r="A91" s="917" t="s">
        <v>30</v>
      </c>
      <c r="B91" s="918"/>
      <c r="C91" s="905" t="s">
        <v>31</v>
      </c>
      <c r="D91" s="906"/>
      <c r="E91" s="906"/>
      <c r="F91" s="906"/>
      <c r="G91" s="906"/>
      <c r="H91" s="906"/>
      <c r="I91" s="906"/>
      <c r="J91" s="907"/>
      <c r="K91" s="222"/>
      <c r="L91" s="219"/>
      <c r="M91" s="219"/>
      <c r="N91" s="219"/>
      <c r="O91" s="219"/>
      <c r="P91" s="219"/>
      <c r="Q91" s="219"/>
      <c r="R91" s="219"/>
      <c r="S91" s="219"/>
      <c r="T91" s="219"/>
      <c r="U91" s="219"/>
    </row>
    <row r="92" spans="1:21" x14ac:dyDescent="0.35">
      <c r="A92" s="918"/>
      <c r="B92" s="918"/>
      <c r="C92" s="906"/>
      <c r="D92" s="906"/>
      <c r="E92" s="906"/>
      <c r="F92" s="906"/>
      <c r="G92" s="906"/>
      <c r="H92" s="906"/>
      <c r="I92" s="906"/>
      <c r="J92" s="907"/>
      <c r="K92" s="219"/>
      <c r="L92" s="219"/>
      <c r="M92" s="219"/>
      <c r="N92" s="219"/>
      <c r="O92" s="219"/>
      <c r="P92" s="219"/>
      <c r="Q92" s="219"/>
      <c r="R92" s="219"/>
      <c r="S92" s="219"/>
      <c r="T92" s="219"/>
      <c r="U92" s="219"/>
    </row>
    <row r="93" spans="1:21" ht="31.75" customHeight="1" x14ac:dyDescent="0.35">
      <c r="A93" s="900">
        <v>1</v>
      </c>
      <c r="B93" s="901"/>
      <c r="C93" s="911" t="s">
        <v>38</v>
      </c>
      <c r="D93" s="912"/>
      <c r="E93" s="912"/>
      <c r="F93" s="912"/>
      <c r="G93" s="912"/>
      <c r="H93" s="912"/>
      <c r="I93" s="912"/>
      <c r="J93" s="912"/>
      <c r="K93" s="219"/>
      <c r="L93" s="219"/>
      <c r="M93" s="219"/>
      <c r="N93" s="219"/>
      <c r="O93" s="219"/>
      <c r="P93" s="219"/>
      <c r="Q93" s="219"/>
      <c r="R93" s="219"/>
      <c r="S93" s="219"/>
      <c r="T93" s="219"/>
      <c r="U93" s="219"/>
    </row>
    <row r="94" spans="1:21" ht="16.5" customHeight="1" x14ac:dyDescent="0.35">
      <c r="A94" s="902">
        <v>2</v>
      </c>
      <c r="B94" s="901"/>
      <c r="C94" s="913" t="s">
        <v>56</v>
      </c>
      <c r="D94" s="914"/>
      <c r="E94" s="914"/>
      <c r="F94" s="914"/>
      <c r="G94" s="914"/>
      <c r="H94" s="914"/>
      <c r="I94" s="915"/>
      <c r="J94" s="916"/>
      <c r="K94" s="219"/>
      <c r="L94" s="219"/>
      <c r="M94" s="219"/>
      <c r="N94" s="219"/>
      <c r="O94" s="219"/>
      <c r="P94" s="219"/>
      <c r="Q94" s="219"/>
      <c r="R94" s="219"/>
      <c r="S94" s="219"/>
      <c r="T94" s="219"/>
      <c r="U94" s="219"/>
    </row>
    <row r="95" spans="1:21" ht="16.5" customHeight="1" thickBot="1" x14ac:dyDescent="0.4">
      <c r="A95" s="902">
        <v>3</v>
      </c>
      <c r="B95" s="901"/>
      <c r="C95" s="913" t="s">
        <v>56</v>
      </c>
      <c r="D95" s="914"/>
      <c r="E95" s="914"/>
      <c r="F95" s="914"/>
      <c r="G95" s="914"/>
      <c r="H95" s="914"/>
      <c r="I95" s="915"/>
      <c r="J95" s="916"/>
      <c r="K95" s="219"/>
      <c r="L95" s="219"/>
      <c r="M95" s="219"/>
      <c r="N95" s="219"/>
      <c r="O95" s="219"/>
      <c r="P95" s="219"/>
      <c r="Q95" s="219"/>
      <c r="R95" s="219"/>
      <c r="S95" s="219"/>
      <c r="T95" s="219"/>
      <c r="U95" s="219"/>
    </row>
    <row r="96" spans="1:21" ht="30.25" customHeight="1" thickBot="1" x14ac:dyDescent="0.5">
      <c r="A96" s="900">
        <v>4</v>
      </c>
      <c r="B96" s="901"/>
      <c r="C96" s="903" t="s">
        <v>32</v>
      </c>
      <c r="D96" s="904"/>
      <c r="E96" s="904"/>
      <c r="F96" s="904"/>
      <c r="G96" s="904"/>
      <c r="H96" s="92">
        <f>SUM(G258:J258)</f>
        <v>0</v>
      </c>
      <c r="I96" s="85" t="s">
        <v>33</v>
      </c>
      <c r="J96" s="86"/>
      <c r="K96" s="219"/>
      <c r="L96" s="219"/>
      <c r="M96" s="219"/>
      <c r="N96" s="219"/>
      <c r="O96" s="219"/>
      <c r="P96" s="219"/>
      <c r="Q96" s="219"/>
      <c r="R96" s="219"/>
      <c r="S96" s="219"/>
      <c r="T96" s="219"/>
      <c r="U96" s="219"/>
    </row>
    <row r="97" spans="1:21" ht="30.25" customHeight="1" thickBot="1" x14ac:dyDescent="0.5">
      <c r="A97" s="900">
        <v>5</v>
      </c>
      <c r="B97" s="901"/>
      <c r="C97" s="903" t="s">
        <v>32</v>
      </c>
      <c r="D97" s="904"/>
      <c r="E97" s="904"/>
      <c r="F97" s="904"/>
      <c r="G97" s="904"/>
      <c r="H97" s="92">
        <f>SUM(G259:J259)</f>
        <v>0</v>
      </c>
      <c r="I97" s="85" t="s">
        <v>33</v>
      </c>
      <c r="J97" s="86"/>
      <c r="K97" s="219"/>
      <c r="L97" s="219"/>
      <c r="M97" s="219"/>
      <c r="N97" s="219"/>
      <c r="O97" s="219"/>
      <c r="P97" s="219"/>
      <c r="Q97" s="219"/>
      <c r="R97" s="219"/>
      <c r="S97" s="219"/>
      <c r="T97" s="219"/>
      <c r="U97" s="219"/>
    </row>
    <row r="98" spans="1:21" ht="15.5" x14ac:dyDescent="0.35">
      <c r="A98" s="900">
        <v>6</v>
      </c>
      <c r="B98" s="901"/>
      <c r="C98" s="908" t="s">
        <v>34</v>
      </c>
      <c r="D98" s="909"/>
      <c r="E98" s="909"/>
      <c r="F98" s="909"/>
      <c r="G98" s="909"/>
      <c r="H98" s="909"/>
      <c r="I98" s="909"/>
      <c r="J98" s="910"/>
      <c r="K98" s="219"/>
      <c r="L98" s="219"/>
      <c r="M98" s="219"/>
      <c r="N98" s="219"/>
      <c r="O98" s="219"/>
      <c r="P98" s="219"/>
      <c r="Q98" s="219"/>
      <c r="R98" s="219"/>
      <c r="S98" s="219"/>
      <c r="T98" s="219"/>
      <c r="U98" s="219"/>
    </row>
    <row r="99" spans="1:21" ht="15.5" x14ac:dyDescent="0.35">
      <c r="A99" s="900">
        <v>7</v>
      </c>
      <c r="B99" s="901"/>
      <c r="C99" s="967" t="s">
        <v>35</v>
      </c>
      <c r="D99" s="968"/>
      <c r="E99" s="968"/>
      <c r="F99" s="968"/>
      <c r="G99" s="968"/>
      <c r="H99" s="969"/>
      <c r="I99" s="969"/>
      <c r="J99" s="970"/>
      <c r="K99" s="219"/>
      <c r="L99" s="219"/>
      <c r="M99" s="219"/>
      <c r="N99" s="219"/>
      <c r="O99" s="219"/>
      <c r="P99" s="219"/>
      <c r="Q99" s="219"/>
      <c r="R99" s="219"/>
      <c r="S99" s="219"/>
      <c r="T99" s="219"/>
      <c r="U99" s="219"/>
    </row>
    <row r="100" spans="1:21" x14ac:dyDescent="0.35">
      <c r="A100" s="243"/>
      <c r="B100" s="243"/>
      <c r="C100" s="243"/>
      <c r="D100" s="244"/>
      <c r="E100" s="244"/>
      <c r="F100" s="244"/>
      <c r="G100" s="244"/>
      <c r="H100" s="244"/>
      <c r="I100" s="244"/>
      <c r="J100" s="244"/>
      <c r="K100" s="219"/>
      <c r="L100" s="219"/>
      <c r="M100" s="219"/>
      <c r="N100" s="219"/>
      <c r="O100" s="219"/>
      <c r="P100" s="219"/>
      <c r="Q100" s="219"/>
      <c r="R100" s="219"/>
      <c r="S100" s="219"/>
      <c r="T100" s="219"/>
      <c r="U100" s="219"/>
    </row>
    <row r="101" spans="1:21" x14ac:dyDescent="0.35">
      <c r="A101" s="243"/>
      <c r="B101" s="243"/>
      <c r="C101" s="243"/>
      <c r="D101" s="244"/>
      <c r="E101" s="244"/>
      <c r="F101" s="244"/>
      <c r="G101" s="244"/>
      <c r="H101" s="244"/>
      <c r="I101" s="244"/>
      <c r="J101" s="244"/>
      <c r="K101" s="219"/>
      <c r="L101" s="219"/>
      <c r="M101" s="219"/>
      <c r="N101" s="219"/>
      <c r="O101" s="219"/>
      <c r="P101" s="219"/>
      <c r="Q101" s="219"/>
      <c r="R101" s="219"/>
      <c r="S101" s="219"/>
      <c r="T101" s="219"/>
      <c r="U101" s="219"/>
    </row>
    <row r="102" spans="1:21" x14ac:dyDescent="0.35">
      <c r="A102" s="243"/>
      <c r="B102" s="243"/>
      <c r="C102" s="243"/>
      <c r="D102" s="244"/>
      <c r="E102" s="244"/>
      <c r="F102" s="244"/>
      <c r="G102" s="244"/>
      <c r="H102" s="244"/>
      <c r="I102" s="244"/>
      <c r="J102" s="244"/>
      <c r="K102" s="219"/>
      <c r="L102" s="219"/>
      <c r="M102" s="219"/>
      <c r="N102" s="219"/>
      <c r="O102" s="219"/>
      <c r="P102" s="219"/>
      <c r="Q102" s="219"/>
      <c r="R102" s="219"/>
      <c r="S102" s="219"/>
      <c r="T102" s="219"/>
      <c r="U102" s="219"/>
    </row>
    <row r="103" spans="1:21" x14ac:dyDescent="0.35">
      <c r="A103" s="243"/>
      <c r="B103" s="243"/>
      <c r="C103" s="243"/>
      <c r="D103" s="244"/>
      <c r="E103" s="244"/>
      <c r="F103" s="244"/>
      <c r="G103" s="244"/>
      <c r="H103" s="244"/>
      <c r="I103" s="244"/>
      <c r="J103" s="244"/>
      <c r="K103" s="219"/>
      <c r="L103" s="219"/>
      <c r="M103" s="219"/>
      <c r="N103" s="219"/>
      <c r="O103" s="219"/>
      <c r="P103" s="219"/>
      <c r="Q103" s="219"/>
      <c r="R103" s="219"/>
      <c r="S103" s="219"/>
      <c r="T103" s="219"/>
      <c r="U103" s="219"/>
    </row>
    <row r="104" spans="1:21" x14ac:dyDescent="0.35">
      <c r="A104" s="243"/>
      <c r="B104" s="243"/>
      <c r="C104" s="243"/>
      <c r="D104" s="244"/>
      <c r="E104" s="244"/>
      <c r="F104" s="244"/>
      <c r="G104" s="244"/>
      <c r="H104" s="244"/>
      <c r="I104" s="244"/>
      <c r="J104" s="244"/>
      <c r="K104" s="219"/>
      <c r="L104" s="219"/>
      <c r="M104" s="219"/>
      <c r="N104" s="219"/>
      <c r="O104" s="219"/>
      <c r="P104" s="219"/>
      <c r="Q104" s="219"/>
      <c r="R104" s="219"/>
      <c r="S104" s="219"/>
      <c r="T104" s="219"/>
      <c r="U104" s="219"/>
    </row>
    <row r="105" spans="1:21" x14ac:dyDescent="0.35">
      <c r="A105" s="243"/>
      <c r="B105" s="243"/>
      <c r="C105" s="243"/>
      <c r="D105" s="244"/>
      <c r="E105" s="244"/>
      <c r="F105" s="244"/>
      <c r="G105" s="244"/>
      <c r="H105" s="244"/>
      <c r="I105" s="244"/>
      <c r="J105" s="244"/>
      <c r="K105" s="219"/>
      <c r="L105" s="219"/>
      <c r="M105" s="219"/>
      <c r="N105" s="219"/>
      <c r="O105" s="219"/>
      <c r="P105" s="219"/>
      <c r="Q105" s="219"/>
      <c r="R105" s="219"/>
      <c r="S105" s="219"/>
      <c r="T105" s="219"/>
      <c r="U105" s="219"/>
    </row>
    <row r="106" spans="1:21" x14ac:dyDescent="0.35">
      <c r="A106" s="243"/>
      <c r="B106" s="243"/>
      <c r="C106" s="243"/>
      <c r="D106" s="244"/>
      <c r="E106" s="244"/>
      <c r="F106" s="244"/>
      <c r="G106" s="244"/>
      <c r="H106" s="244"/>
      <c r="I106" s="244"/>
      <c r="J106" s="244"/>
      <c r="K106" s="219"/>
      <c r="L106" s="219"/>
      <c r="M106" s="219"/>
      <c r="N106" s="219"/>
      <c r="O106" s="219"/>
      <c r="P106" s="219"/>
      <c r="Q106" s="219"/>
      <c r="R106" s="219"/>
      <c r="S106" s="219"/>
      <c r="T106" s="219"/>
      <c r="U106" s="219"/>
    </row>
    <row r="107" spans="1:21" x14ac:dyDescent="0.35">
      <c r="A107" s="243"/>
      <c r="B107" s="243"/>
      <c r="C107" s="243"/>
      <c r="D107" s="244"/>
      <c r="E107" s="244"/>
      <c r="F107" s="244"/>
      <c r="G107" s="244"/>
      <c r="H107" s="244"/>
      <c r="I107" s="244"/>
      <c r="J107" s="244"/>
      <c r="K107" s="219"/>
      <c r="L107" s="219"/>
      <c r="M107" s="219"/>
      <c r="N107" s="219"/>
      <c r="O107" s="219"/>
      <c r="P107" s="219"/>
      <c r="Q107" s="219"/>
      <c r="R107" s="219"/>
      <c r="S107" s="219"/>
      <c r="T107" s="219"/>
      <c r="U107" s="219"/>
    </row>
    <row r="108" spans="1:21" x14ac:dyDescent="0.35">
      <c r="A108" s="243"/>
      <c r="B108" s="243"/>
      <c r="C108" s="243"/>
      <c r="D108" s="244"/>
      <c r="E108" s="244"/>
      <c r="F108" s="244"/>
      <c r="G108" s="244"/>
      <c r="H108" s="244"/>
      <c r="I108" s="244"/>
      <c r="J108" s="244"/>
      <c r="K108" s="219"/>
      <c r="L108" s="219"/>
      <c r="M108" s="219"/>
      <c r="N108" s="219"/>
      <c r="O108" s="219"/>
      <c r="P108" s="219"/>
      <c r="Q108" s="219"/>
      <c r="R108" s="219"/>
      <c r="S108" s="219"/>
      <c r="T108" s="219"/>
      <c r="U108" s="219"/>
    </row>
    <row r="109" spans="1:21" x14ac:dyDescent="0.35">
      <c r="A109" s="243"/>
      <c r="B109" s="243"/>
      <c r="C109" s="243"/>
      <c r="D109" s="244"/>
      <c r="E109" s="244"/>
      <c r="F109" s="244"/>
      <c r="G109" s="244"/>
      <c r="H109" s="244"/>
      <c r="I109" s="244"/>
      <c r="J109" s="244"/>
      <c r="K109" s="219"/>
      <c r="L109" s="219"/>
      <c r="M109" s="219"/>
      <c r="N109" s="219"/>
      <c r="O109" s="219"/>
      <c r="P109" s="219"/>
      <c r="Q109" s="219"/>
      <c r="R109" s="219"/>
      <c r="S109" s="219"/>
      <c r="T109" s="219"/>
      <c r="U109" s="219"/>
    </row>
    <row r="110" spans="1:21" x14ac:dyDescent="0.35">
      <c r="A110" s="243"/>
      <c r="B110" s="243"/>
      <c r="C110" s="243"/>
      <c r="D110" s="244"/>
      <c r="E110" s="244"/>
      <c r="F110" s="244"/>
      <c r="G110" s="244"/>
      <c r="H110" s="244"/>
      <c r="I110" s="244"/>
      <c r="J110" s="244"/>
      <c r="K110" s="219"/>
      <c r="L110" s="219"/>
      <c r="M110" s="219"/>
      <c r="N110" s="219"/>
      <c r="O110" s="219"/>
      <c r="P110" s="219"/>
      <c r="Q110" s="219"/>
      <c r="R110" s="219"/>
      <c r="S110" s="219"/>
      <c r="T110" s="219"/>
      <c r="U110" s="219"/>
    </row>
    <row r="111" spans="1:21" x14ac:dyDescent="0.35">
      <c r="A111" s="243"/>
      <c r="B111" s="243"/>
      <c r="C111" s="243"/>
      <c r="D111" s="244"/>
      <c r="E111" s="244"/>
      <c r="F111" s="244"/>
      <c r="G111" s="244"/>
      <c r="H111" s="244"/>
      <c r="I111" s="244"/>
      <c r="J111" s="244"/>
      <c r="K111" s="219"/>
      <c r="L111" s="219"/>
      <c r="M111" s="219"/>
      <c r="N111" s="219"/>
      <c r="O111" s="219"/>
      <c r="P111" s="219"/>
      <c r="Q111" s="219"/>
      <c r="R111" s="219"/>
      <c r="S111" s="219"/>
      <c r="T111" s="219"/>
      <c r="U111" s="219"/>
    </row>
    <row r="112" spans="1:21" x14ac:dyDescent="0.35">
      <c r="A112" s="243"/>
      <c r="B112" s="243"/>
      <c r="C112" s="243"/>
      <c r="D112" s="244"/>
      <c r="E112" s="244"/>
      <c r="F112" s="244"/>
      <c r="G112" s="244"/>
      <c r="H112" s="244"/>
      <c r="I112" s="244"/>
      <c r="J112" s="244"/>
      <c r="K112" s="219"/>
      <c r="L112" s="219"/>
      <c r="M112" s="219"/>
      <c r="N112" s="219"/>
      <c r="O112" s="219"/>
      <c r="P112" s="219"/>
      <c r="Q112" s="219"/>
      <c r="R112" s="219"/>
      <c r="S112" s="219"/>
      <c r="T112" s="219"/>
      <c r="U112" s="219"/>
    </row>
    <row r="113" spans="1:21" x14ac:dyDescent="0.35">
      <c r="A113" s="243"/>
      <c r="B113" s="243"/>
      <c r="C113" s="243"/>
      <c r="D113" s="244"/>
      <c r="E113" s="244"/>
      <c r="F113" s="244"/>
      <c r="G113" s="244"/>
      <c r="H113" s="244"/>
      <c r="I113" s="244"/>
      <c r="J113" s="244"/>
      <c r="K113" s="219"/>
      <c r="L113" s="219"/>
      <c r="M113" s="219"/>
      <c r="N113" s="219"/>
      <c r="O113" s="219"/>
      <c r="P113" s="219"/>
      <c r="Q113" s="219"/>
      <c r="R113" s="219"/>
      <c r="S113" s="219"/>
      <c r="T113" s="219"/>
      <c r="U113" s="219"/>
    </row>
    <row r="114" spans="1:21" x14ac:dyDescent="0.35">
      <c r="A114" s="243"/>
      <c r="B114" s="243"/>
      <c r="C114" s="243"/>
      <c r="D114" s="244"/>
      <c r="E114" s="244"/>
      <c r="F114" s="244"/>
      <c r="G114" s="244"/>
      <c r="H114" s="244"/>
      <c r="I114" s="244"/>
      <c r="J114" s="244"/>
      <c r="K114" s="219"/>
      <c r="L114" s="219"/>
      <c r="M114" s="219"/>
      <c r="N114" s="219"/>
      <c r="O114" s="219"/>
      <c r="P114" s="219"/>
      <c r="Q114" s="219"/>
      <c r="R114" s="219"/>
      <c r="S114" s="219"/>
      <c r="T114" s="219"/>
      <c r="U114" s="219"/>
    </row>
    <row r="115" spans="1:21" x14ac:dyDescent="0.35">
      <c r="A115" s="243"/>
      <c r="B115" s="243"/>
      <c r="C115" s="243"/>
      <c r="D115" s="244"/>
      <c r="E115" s="244"/>
      <c r="F115" s="244"/>
      <c r="G115" s="244"/>
      <c r="H115" s="244"/>
      <c r="I115" s="244"/>
      <c r="J115" s="244"/>
      <c r="K115" s="219"/>
      <c r="L115" s="219"/>
      <c r="M115" s="219"/>
      <c r="N115" s="219"/>
      <c r="O115" s="219"/>
      <c r="P115" s="219"/>
      <c r="Q115" s="219"/>
      <c r="R115" s="219"/>
      <c r="S115" s="219"/>
      <c r="T115" s="219"/>
      <c r="U115" s="219"/>
    </row>
    <row r="116" spans="1:21" x14ac:dyDescent="0.35">
      <c r="A116" s="243"/>
      <c r="B116" s="243"/>
      <c r="C116" s="243"/>
      <c r="D116" s="244"/>
      <c r="E116" s="244"/>
      <c r="F116" s="244"/>
      <c r="G116" s="244"/>
      <c r="H116" s="244"/>
      <c r="I116" s="244"/>
      <c r="J116" s="244"/>
      <c r="K116" s="219"/>
      <c r="L116" s="219"/>
      <c r="M116" s="219"/>
      <c r="N116" s="219"/>
      <c r="O116" s="219"/>
      <c r="P116" s="219"/>
      <c r="Q116" s="219"/>
      <c r="R116" s="219"/>
      <c r="S116" s="219"/>
      <c r="T116" s="219"/>
      <c r="U116" s="219"/>
    </row>
    <row r="117" spans="1:21" x14ac:dyDescent="0.35">
      <c r="A117" s="243"/>
      <c r="B117" s="243"/>
      <c r="C117" s="243"/>
      <c r="D117" s="244"/>
      <c r="E117" s="244"/>
      <c r="F117" s="244"/>
      <c r="G117" s="244"/>
      <c r="H117" s="244"/>
      <c r="I117" s="244"/>
      <c r="J117" s="244"/>
      <c r="K117" s="219"/>
      <c r="L117" s="219"/>
      <c r="M117" s="219"/>
      <c r="N117" s="219"/>
      <c r="O117" s="219"/>
      <c r="P117" s="219"/>
      <c r="Q117" s="219"/>
      <c r="R117" s="219"/>
      <c r="S117" s="219"/>
      <c r="T117" s="219"/>
      <c r="U117" s="219"/>
    </row>
    <row r="118" spans="1:21" x14ac:dyDescent="0.35">
      <c r="A118" s="243"/>
      <c r="B118" s="243"/>
      <c r="C118" s="243"/>
      <c r="D118" s="244"/>
      <c r="E118" s="244"/>
      <c r="F118" s="244"/>
      <c r="G118" s="244"/>
      <c r="H118" s="244"/>
      <c r="I118" s="244"/>
      <c r="J118" s="244"/>
      <c r="K118" s="219"/>
      <c r="L118" s="219"/>
      <c r="M118" s="219"/>
      <c r="N118" s="219"/>
      <c r="O118" s="219"/>
      <c r="P118" s="219"/>
      <c r="Q118" s="219"/>
      <c r="R118" s="219"/>
      <c r="S118" s="219"/>
      <c r="T118" s="219"/>
      <c r="U118" s="219"/>
    </row>
    <row r="119" spans="1:21" x14ac:dyDescent="0.35">
      <c r="A119" s="243"/>
      <c r="B119" s="243"/>
      <c r="C119" s="243"/>
      <c r="D119" s="244"/>
      <c r="E119" s="244"/>
      <c r="F119" s="244"/>
      <c r="G119" s="244"/>
      <c r="H119" s="244"/>
      <c r="I119" s="244"/>
      <c r="J119" s="244"/>
      <c r="K119" s="219"/>
      <c r="L119" s="219"/>
      <c r="M119" s="219"/>
      <c r="N119" s="219"/>
      <c r="O119" s="219"/>
      <c r="P119" s="219"/>
      <c r="Q119" s="219"/>
      <c r="R119" s="219"/>
      <c r="S119" s="219"/>
      <c r="T119" s="219"/>
      <c r="U119" s="219"/>
    </row>
    <row r="120" spans="1:21" x14ac:dyDescent="0.35">
      <c r="A120" s="243"/>
      <c r="B120" s="243"/>
      <c r="C120" s="243"/>
      <c r="D120" s="244"/>
      <c r="E120" s="244"/>
      <c r="F120" s="244"/>
      <c r="G120" s="244"/>
      <c r="H120" s="244"/>
      <c r="I120" s="244"/>
      <c r="J120" s="244"/>
      <c r="K120" s="219"/>
      <c r="L120" s="219"/>
      <c r="M120" s="219"/>
      <c r="N120" s="219"/>
      <c r="O120" s="219"/>
      <c r="P120" s="219"/>
      <c r="Q120" s="219"/>
      <c r="R120" s="219"/>
      <c r="S120" s="219"/>
      <c r="T120" s="219"/>
      <c r="U120" s="219"/>
    </row>
    <row r="121" spans="1:21" x14ac:dyDescent="0.35">
      <c r="A121" s="243"/>
      <c r="B121" s="243"/>
      <c r="C121" s="243"/>
      <c r="D121" s="244"/>
      <c r="E121" s="244"/>
      <c r="F121" s="244"/>
      <c r="G121" s="244"/>
      <c r="H121" s="244"/>
      <c r="I121" s="244"/>
      <c r="J121" s="244"/>
      <c r="K121" s="219"/>
      <c r="L121" s="219"/>
      <c r="M121" s="219"/>
      <c r="N121" s="219"/>
      <c r="O121" s="219"/>
      <c r="P121" s="219"/>
      <c r="Q121" s="219"/>
      <c r="R121" s="219"/>
      <c r="S121" s="219"/>
      <c r="T121" s="219"/>
      <c r="U121" s="219"/>
    </row>
    <row r="122" spans="1:21" x14ac:dyDescent="0.35">
      <c r="A122" s="243"/>
      <c r="B122" s="243"/>
      <c r="C122" s="243"/>
      <c r="D122" s="244"/>
      <c r="E122" s="244"/>
      <c r="F122" s="244"/>
      <c r="G122" s="244"/>
      <c r="H122" s="244"/>
      <c r="I122" s="244"/>
      <c r="J122" s="244"/>
      <c r="K122" s="219"/>
      <c r="L122" s="219"/>
      <c r="M122" s="219"/>
      <c r="N122" s="219"/>
      <c r="O122" s="219"/>
      <c r="P122" s="219"/>
      <c r="Q122" s="219"/>
      <c r="R122" s="219"/>
      <c r="S122" s="219"/>
      <c r="T122" s="219"/>
      <c r="U122" s="219"/>
    </row>
    <row r="123" spans="1:21" x14ac:dyDescent="0.35">
      <c r="A123" s="243"/>
      <c r="B123" s="243"/>
      <c r="C123" s="243"/>
      <c r="D123" s="244"/>
      <c r="E123" s="244"/>
      <c r="F123" s="244"/>
      <c r="G123" s="244"/>
      <c r="H123" s="244"/>
      <c r="I123" s="244"/>
      <c r="J123" s="244"/>
      <c r="K123" s="219"/>
      <c r="L123" s="219"/>
      <c r="M123" s="219"/>
      <c r="N123" s="219"/>
      <c r="O123" s="219"/>
      <c r="P123" s="219"/>
      <c r="Q123" s="219"/>
      <c r="R123" s="219"/>
      <c r="S123" s="219"/>
      <c r="T123" s="219"/>
      <c r="U123" s="219"/>
    </row>
    <row r="124" spans="1:21" x14ac:dyDescent="0.35">
      <c r="A124" s="243"/>
      <c r="B124" s="243"/>
      <c r="C124" s="243"/>
      <c r="D124" s="244"/>
      <c r="E124" s="244"/>
      <c r="F124" s="244"/>
      <c r="G124" s="244"/>
      <c r="H124" s="244"/>
      <c r="I124" s="244"/>
      <c r="J124" s="244"/>
      <c r="K124" s="219"/>
      <c r="L124" s="219"/>
      <c r="M124" s="219"/>
      <c r="N124" s="219"/>
      <c r="O124" s="219"/>
      <c r="P124" s="219"/>
      <c r="Q124" s="219"/>
      <c r="R124" s="219"/>
      <c r="S124" s="219"/>
      <c r="T124" s="219"/>
      <c r="U124" s="219"/>
    </row>
    <row r="125" spans="1:21" x14ac:dyDescent="0.35">
      <c r="A125" s="243"/>
      <c r="B125" s="243"/>
      <c r="C125" s="243"/>
      <c r="D125" s="244"/>
      <c r="E125" s="244"/>
      <c r="F125" s="244"/>
      <c r="G125" s="244"/>
      <c r="H125" s="244"/>
      <c r="I125" s="244"/>
      <c r="J125" s="244"/>
      <c r="K125" s="219"/>
      <c r="L125" s="219"/>
      <c r="M125" s="219"/>
      <c r="N125" s="219"/>
      <c r="O125" s="219"/>
      <c r="P125" s="219"/>
      <c r="Q125" s="219"/>
      <c r="R125" s="219"/>
      <c r="S125" s="219"/>
      <c r="T125" s="219"/>
      <c r="U125" s="219"/>
    </row>
    <row r="126" spans="1:21" x14ac:dyDescent="0.35">
      <c r="A126" s="243"/>
      <c r="B126" s="243"/>
      <c r="C126" s="243"/>
      <c r="D126" s="244"/>
      <c r="E126" s="244"/>
      <c r="F126" s="244"/>
      <c r="G126" s="244"/>
      <c r="H126" s="244"/>
      <c r="I126" s="244"/>
      <c r="J126" s="244"/>
      <c r="K126" s="219"/>
      <c r="L126" s="219"/>
      <c r="M126" s="219"/>
      <c r="N126" s="219"/>
      <c r="O126" s="219"/>
      <c r="P126" s="219"/>
      <c r="Q126" s="219"/>
      <c r="R126" s="219"/>
      <c r="S126" s="219"/>
      <c r="T126" s="219"/>
      <c r="U126" s="219"/>
    </row>
    <row r="127" spans="1:21" x14ac:dyDescent="0.35">
      <c r="A127" s="243"/>
      <c r="B127" s="243"/>
      <c r="C127" s="243"/>
      <c r="D127" s="244"/>
      <c r="E127" s="244"/>
      <c r="F127" s="244"/>
      <c r="G127" s="244"/>
      <c r="H127" s="244"/>
      <c r="I127" s="244"/>
      <c r="J127" s="244"/>
      <c r="K127" s="219"/>
      <c r="L127" s="219"/>
      <c r="M127" s="219"/>
      <c r="N127" s="219"/>
      <c r="O127" s="219"/>
      <c r="P127" s="219"/>
      <c r="Q127" s="219"/>
      <c r="R127" s="219"/>
      <c r="S127" s="219"/>
      <c r="T127" s="219"/>
      <c r="U127" s="219"/>
    </row>
    <row r="128" spans="1:21" x14ac:dyDescent="0.35">
      <c r="A128" s="243"/>
      <c r="B128" s="243"/>
      <c r="C128" s="243"/>
      <c r="D128" s="244"/>
      <c r="E128" s="244"/>
      <c r="F128" s="244"/>
      <c r="G128" s="244"/>
      <c r="H128" s="244"/>
      <c r="I128" s="244"/>
      <c r="J128" s="244"/>
      <c r="K128" s="219"/>
      <c r="L128" s="219"/>
      <c r="M128" s="219"/>
      <c r="N128" s="219"/>
      <c r="O128" s="219"/>
      <c r="P128" s="219"/>
      <c r="Q128" s="219"/>
      <c r="R128" s="219"/>
      <c r="S128" s="219"/>
      <c r="T128" s="219"/>
      <c r="U128" s="219"/>
    </row>
    <row r="129" spans="1:21" x14ac:dyDescent="0.35">
      <c r="A129" s="243"/>
      <c r="B129" s="243"/>
      <c r="C129" s="243"/>
      <c r="D129" s="244"/>
      <c r="E129" s="244"/>
      <c r="F129" s="244"/>
      <c r="G129" s="244"/>
      <c r="H129" s="244"/>
      <c r="I129" s="244"/>
      <c r="J129" s="244"/>
      <c r="K129" s="219"/>
      <c r="L129" s="219"/>
      <c r="M129" s="219"/>
      <c r="N129" s="219"/>
      <c r="O129" s="219"/>
      <c r="P129" s="219"/>
      <c r="Q129" s="219"/>
      <c r="R129" s="219"/>
      <c r="S129" s="219"/>
      <c r="T129" s="219"/>
      <c r="U129" s="219"/>
    </row>
    <row r="130" spans="1:21" x14ac:dyDescent="0.35">
      <c r="A130" s="315" t="s">
        <v>36</v>
      </c>
      <c r="B130" s="219"/>
      <c r="C130" s="219"/>
      <c r="D130" s="219"/>
      <c r="E130" s="219"/>
      <c r="F130" s="219"/>
      <c r="G130" s="219"/>
      <c r="H130" s="219"/>
      <c r="I130" s="219"/>
      <c r="J130" s="219"/>
      <c r="K130" s="219"/>
      <c r="L130" s="219"/>
      <c r="M130" s="219"/>
      <c r="N130" s="219"/>
      <c r="O130" s="219"/>
      <c r="P130" s="219"/>
      <c r="Q130" s="219"/>
      <c r="R130" s="219"/>
      <c r="S130" s="219"/>
      <c r="T130" s="219"/>
      <c r="U130" s="219"/>
    </row>
    <row r="131" spans="1:21" x14ac:dyDescent="0.35">
      <c r="A131" s="219"/>
      <c r="B131" s="219"/>
      <c r="C131" s="219"/>
      <c r="D131" s="219"/>
      <c r="E131" s="219"/>
      <c r="F131" s="219"/>
      <c r="G131" s="219"/>
      <c r="H131" s="219"/>
      <c r="I131" s="219"/>
      <c r="J131" s="219"/>
      <c r="K131" s="219"/>
      <c r="L131" s="219"/>
      <c r="M131" s="219"/>
      <c r="N131" s="219"/>
      <c r="O131" s="219"/>
      <c r="P131" s="219"/>
      <c r="Q131" s="219"/>
      <c r="R131" s="219"/>
      <c r="S131" s="219"/>
      <c r="T131" s="219"/>
      <c r="U131" s="219"/>
    </row>
    <row r="132" spans="1:21" x14ac:dyDescent="0.35">
      <c r="A132" s="219"/>
      <c r="B132" s="219"/>
      <c r="C132" s="219"/>
      <c r="D132" s="219"/>
      <c r="E132" s="219"/>
      <c r="F132" s="219"/>
      <c r="G132" s="219"/>
      <c r="H132" s="219"/>
      <c r="I132" s="219"/>
      <c r="J132" s="219"/>
      <c r="K132" s="219"/>
      <c r="L132" s="219"/>
      <c r="M132" s="219"/>
      <c r="N132" s="219"/>
      <c r="O132" s="219"/>
      <c r="P132" s="219"/>
      <c r="Q132" s="219"/>
      <c r="R132" s="219"/>
      <c r="S132" s="219"/>
      <c r="T132" s="219"/>
      <c r="U132" s="219"/>
    </row>
    <row r="133" spans="1:21" x14ac:dyDescent="0.35">
      <c r="A133" s="219"/>
      <c r="B133" s="219"/>
      <c r="C133" s="219"/>
      <c r="D133" s="219"/>
      <c r="E133" s="219"/>
      <c r="F133" s="219"/>
      <c r="G133" s="219"/>
      <c r="H133" s="219"/>
      <c r="I133" s="219"/>
      <c r="J133" s="219"/>
      <c r="K133" s="219"/>
      <c r="L133" s="219"/>
      <c r="M133" s="219"/>
      <c r="N133" s="219"/>
      <c r="O133" s="219"/>
      <c r="P133" s="219"/>
      <c r="Q133" s="219"/>
      <c r="R133" s="219"/>
      <c r="S133" s="219"/>
      <c r="T133" s="219"/>
      <c r="U133" s="219"/>
    </row>
    <row r="134" spans="1:21" x14ac:dyDescent="0.35">
      <c r="A134" s="219"/>
      <c r="B134" s="219"/>
      <c r="C134" s="219"/>
      <c r="D134" s="219"/>
      <c r="E134" s="219"/>
      <c r="F134" s="219"/>
      <c r="G134" s="219"/>
      <c r="H134" s="219"/>
      <c r="I134" s="219"/>
      <c r="J134" s="219"/>
      <c r="K134" s="219"/>
      <c r="L134" s="219"/>
      <c r="M134" s="219"/>
      <c r="N134" s="219"/>
      <c r="O134" s="219"/>
      <c r="P134" s="219"/>
      <c r="Q134" s="219"/>
      <c r="R134" s="219"/>
      <c r="S134" s="219"/>
      <c r="T134" s="219"/>
      <c r="U134" s="219"/>
    </row>
    <row r="135" spans="1:21" x14ac:dyDescent="0.35">
      <c r="A135" s="219"/>
      <c r="B135" s="219"/>
      <c r="C135" s="219"/>
      <c r="D135" s="219"/>
      <c r="E135" s="219"/>
      <c r="F135" s="219"/>
      <c r="G135" s="219"/>
      <c r="H135" s="219"/>
      <c r="I135" s="219"/>
      <c r="J135" s="219"/>
      <c r="K135" s="219"/>
      <c r="L135" s="219"/>
      <c r="M135" s="219"/>
      <c r="N135" s="219"/>
      <c r="O135" s="219"/>
      <c r="P135" s="219"/>
      <c r="Q135" s="219"/>
      <c r="R135" s="219"/>
      <c r="S135" s="219"/>
      <c r="T135" s="219"/>
      <c r="U135" s="219"/>
    </row>
    <row r="136" spans="1:21" x14ac:dyDescent="0.35">
      <c r="A136" s="219"/>
      <c r="B136" s="219"/>
      <c r="C136" s="219"/>
      <c r="D136" s="219"/>
      <c r="E136" s="219"/>
      <c r="F136" s="219"/>
      <c r="G136" s="219"/>
      <c r="H136" s="219"/>
      <c r="I136" s="219"/>
      <c r="J136" s="219"/>
      <c r="K136" s="219"/>
      <c r="L136" s="219"/>
      <c r="M136" s="219"/>
      <c r="N136" s="219"/>
      <c r="O136" s="219"/>
      <c r="P136" s="219"/>
      <c r="Q136" s="219"/>
      <c r="R136" s="219"/>
      <c r="S136" s="219"/>
      <c r="T136" s="219"/>
      <c r="U136" s="219"/>
    </row>
    <row r="137" spans="1:21" x14ac:dyDescent="0.35">
      <c r="A137" s="219"/>
      <c r="B137" s="219"/>
      <c r="C137" s="219"/>
      <c r="D137" s="219"/>
      <c r="E137" s="219"/>
      <c r="F137" s="219"/>
      <c r="G137" s="219"/>
      <c r="H137" s="219"/>
      <c r="I137" s="219"/>
      <c r="J137" s="219"/>
      <c r="K137" s="219"/>
      <c r="L137" s="219"/>
      <c r="M137" s="219"/>
      <c r="N137" s="219"/>
      <c r="O137" s="219"/>
      <c r="P137" s="219"/>
      <c r="Q137" s="219"/>
      <c r="R137" s="219"/>
      <c r="S137" s="219"/>
      <c r="T137" s="219"/>
      <c r="U137" s="219"/>
    </row>
    <row r="138" spans="1:21" x14ac:dyDescent="0.35">
      <c r="A138" s="219"/>
      <c r="B138" s="219"/>
      <c r="C138" s="219"/>
      <c r="D138" s="219"/>
      <c r="E138" s="219"/>
      <c r="F138" s="219"/>
      <c r="G138" s="219"/>
      <c r="H138" s="219"/>
      <c r="I138" s="219"/>
      <c r="J138" s="219"/>
      <c r="K138" s="219"/>
      <c r="L138" s="219"/>
      <c r="M138" s="219"/>
      <c r="N138" s="219"/>
      <c r="O138" s="219"/>
      <c r="P138" s="219"/>
      <c r="Q138" s="219"/>
      <c r="R138" s="219"/>
      <c r="S138" s="219"/>
      <c r="T138" s="219"/>
      <c r="U138" s="219"/>
    </row>
    <row r="139" spans="1:21" x14ac:dyDescent="0.35">
      <c r="A139" s="219"/>
      <c r="B139" s="219"/>
      <c r="C139" s="219"/>
      <c r="D139" s="219"/>
      <c r="E139" s="219"/>
      <c r="F139" s="219"/>
      <c r="G139" s="219"/>
      <c r="H139" s="219"/>
      <c r="I139" s="219"/>
      <c r="J139" s="219"/>
      <c r="K139" s="219"/>
      <c r="L139" s="219"/>
      <c r="M139" s="219"/>
      <c r="N139" s="219"/>
      <c r="O139" s="219"/>
      <c r="P139" s="219"/>
      <c r="Q139" s="219"/>
      <c r="R139" s="219"/>
      <c r="S139" s="219"/>
      <c r="T139" s="219"/>
      <c r="U139" s="219"/>
    </row>
    <row r="140" spans="1:21" x14ac:dyDescent="0.35">
      <c r="A140" s="219"/>
      <c r="B140" s="219"/>
      <c r="C140" s="219"/>
      <c r="D140" s="219"/>
      <c r="E140" s="219"/>
      <c r="F140" s="219"/>
      <c r="G140" s="219"/>
      <c r="H140" s="219"/>
      <c r="I140" s="219"/>
      <c r="J140" s="219"/>
      <c r="K140" s="219"/>
      <c r="L140" s="219"/>
      <c r="M140" s="219"/>
      <c r="N140" s="219"/>
      <c r="O140" s="219"/>
      <c r="P140" s="219"/>
      <c r="Q140" s="219"/>
      <c r="R140" s="219"/>
      <c r="S140" s="219"/>
      <c r="T140" s="219"/>
      <c r="U140" s="219"/>
    </row>
    <row r="141" spans="1:21" x14ac:dyDescent="0.35">
      <c r="A141" s="219"/>
      <c r="B141" s="219"/>
      <c r="C141" s="219"/>
      <c r="D141" s="219"/>
      <c r="E141" s="219"/>
      <c r="F141" s="219"/>
      <c r="G141" s="219"/>
      <c r="H141" s="219"/>
      <c r="I141" s="314" t="s">
        <v>37</v>
      </c>
      <c r="J141" s="219"/>
      <c r="K141" s="219"/>
      <c r="L141" s="219"/>
      <c r="M141" s="219"/>
      <c r="N141" s="219"/>
      <c r="O141" s="219"/>
      <c r="P141" s="219"/>
      <c r="Q141" s="219"/>
      <c r="R141" s="219"/>
      <c r="S141" s="219"/>
      <c r="T141" s="219"/>
      <c r="U141" s="219"/>
    </row>
    <row r="142" spans="1:21" x14ac:dyDescent="0.35">
      <c r="A142" s="219"/>
      <c r="B142" s="219"/>
      <c r="C142" s="219"/>
      <c r="D142" s="219"/>
      <c r="E142" s="219"/>
      <c r="F142" s="219"/>
      <c r="G142" s="219"/>
      <c r="H142" s="219"/>
      <c r="I142" s="219"/>
      <c r="J142" s="219"/>
      <c r="K142" s="219"/>
      <c r="L142" s="219"/>
      <c r="M142" s="219"/>
      <c r="N142" s="219"/>
      <c r="O142" s="219"/>
      <c r="P142" s="219"/>
      <c r="Q142" s="219"/>
      <c r="R142" s="219"/>
      <c r="S142" s="219"/>
      <c r="T142" s="219"/>
      <c r="U142" s="219"/>
    </row>
    <row r="143" spans="1:21" x14ac:dyDescent="0.35">
      <c r="A143" s="243"/>
      <c r="B143" s="243"/>
      <c r="C143" s="243"/>
      <c r="D143" s="244"/>
      <c r="E143" s="244"/>
      <c r="F143" s="244"/>
      <c r="G143" s="244"/>
      <c r="H143" s="244"/>
      <c r="I143" s="244"/>
      <c r="J143" s="244"/>
      <c r="K143" s="219"/>
      <c r="L143" s="219"/>
      <c r="M143" s="219"/>
      <c r="N143" s="219"/>
      <c r="O143" s="219"/>
      <c r="P143" s="219"/>
      <c r="Q143" s="219"/>
      <c r="R143" s="219"/>
      <c r="S143" s="219"/>
      <c r="T143" s="219"/>
      <c r="U143" s="219"/>
    </row>
    <row r="144" spans="1:21" x14ac:dyDescent="0.35">
      <c r="A144" s="243"/>
      <c r="B144" s="243"/>
      <c r="C144" s="243"/>
      <c r="D144" s="244"/>
      <c r="E144" s="244"/>
      <c r="F144" s="244"/>
      <c r="G144" s="219"/>
      <c r="H144" s="244"/>
      <c r="I144" s="244"/>
      <c r="J144" s="244"/>
      <c r="K144" s="219"/>
      <c r="L144" s="219"/>
      <c r="M144" s="219"/>
      <c r="N144" s="219"/>
      <c r="O144" s="219"/>
      <c r="P144" s="219"/>
      <c r="Q144" s="219"/>
      <c r="R144" s="219"/>
      <c r="S144" s="219"/>
      <c r="T144" s="219"/>
      <c r="U144" s="219"/>
    </row>
    <row r="145" spans="1:21" x14ac:dyDescent="0.35">
      <c r="A145" s="243"/>
      <c r="B145" s="243"/>
      <c r="C145" s="243"/>
      <c r="D145" s="244"/>
      <c r="E145" s="244"/>
      <c r="F145" s="244"/>
      <c r="G145" s="244"/>
      <c r="H145" s="244"/>
      <c r="I145" s="244"/>
      <c r="J145" s="244"/>
      <c r="K145" s="219"/>
      <c r="L145" s="219"/>
      <c r="M145" s="219"/>
      <c r="N145" s="219"/>
      <c r="O145" s="219"/>
      <c r="P145" s="219"/>
      <c r="Q145" s="219"/>
      <c r="R145" s="219"/>
      <c r="S145" s="219"/>
      <c r="T145" s="219"/>
      <c r="U145" s="219"/>
    </row>
    <row r="146" spans="1:21" x14ac:dyDescent="0.35">
      <c r="A146" s="243"/>
      <c r="B146" s="243"/>
      <c r="C146" s="243"/>
      <c r="D146" s="244"/>
      <c r="E146" s="244"/>
      <c r="F146" s="244"/>
      <c r="G146" s="244"/>
      <c r="H146" s="244"/>
      <c r="I146" s="244"/>
      <c r="J146" s="244"/>
      <c r="K146" s="219"/>
      <c r="L146" s="219"/>
      <c r="M146" s="219"/>
      <c r="N146" s="219"/>
      <c r="O146" s="219"/>
      <c r="P146" s="219"/>
      <c r="Q146" s="219"/>
      <c r="R146" s="219"/>
      <c r="S146" s="219"/>
      <c r="T146" s="219"/>
      <c r="U146" s="219"/>
    </row>
    <row r="147" spans="1:21" x14ac:dyDescent="0.35">
      <c r="A147" s="243"/>
      <c r="B147" s="243"/>
      <c r="C147" s="243"/>
      <c r="D147" s="244"/>
      <c r="E147" s="244"/>
      <c r="F147" s="244"/>
      <c r="G147" s="244"/>
      <c r="H147" s="244"/>
      <c r="I147" s="244"/>
      <c r="J147" s="244"/>
      <c r="K147" s="219"/>
      <c r="L147" s="219"/>
      <c r="M147" s="219"/>
      <c r="N147" s="219"/>
      <c r="O147" s="219"/>
      <c r="P147" s="219"/>
      <c r="Q147" s="219"/>
      <c r="R147" s="219"/>
      <c r="S147" s="219"/>
      <c r="T147" s="219"/>
      <c r="U147" s="219"/>
    </row>
    <row r="148" spans="1:21" x14ac:dyDescent="0.35">
      <c r="A148" s="243"/>
      <c r="B148" s="243"/>
      <c r="C148" s="243"/>
      <c r="D148" s="244"/>
      <c r="E148" s="244"/>
      <c r="F148" s="244"/>
      <c r="G148" s="244"/>
      <c r="H148" s="244"/>
      <c r="I148" s="244"/>
      <c r="J148" s="244"/>
      <c r="K148" s="219"/>
      <c r="L148" s="219"/>
      <c r="M148" s="219"/>
      <c r="N148" s="219"/>
      <c r="O148" s="219"/>
      <c r="P148" s="219"/>
      <c r="Q148" s="219"/>
      <c r="R148" s="219"/>
      <c r="S148" s="219"/>
      <c r="T148" s="219"/>
      <c r="U148" s="219"/>
    </row>
    <row r="149" spans="1:21" x14ac:dyDescent="0.35">
      <c r="A149" s="243"/>
      <c r="B149" s="243"/>
      <c r="C149" s="243"/>
      <c r="D149" s="244"/>
      <c r="E149" s="244"/>
      <c r="F149" s="244"/>
      <c r="G149" s="244"/>
      <c r="H149" s="244"/>
      <c r="I149" s="244"/>
      <c r="J149" s="244"/>
      <c r="K149" s="219"/>
      <c r="L149" s="219"/>
      <c r="M149" s="219"/>
      <c r="N149" s="219"/>
      <c r="O149" s="219"/>
      <c r="P149" s="219"/>
      <c r="Q149" s="219"/>
      <c r="R149" s="219"/>
      <c r="S149" s="219"/>
      <c r="T149" s="219"/>
      <c r="U149" s="219"/>
    </row>
    <row r="150" spans="1:21" x14ac:dyDescent="0.35">
      <c r="A150" s="243"/>
      <c r="B150" s="243"/>
      <c r="C150" s="243"/>
      <c r="D150" s="244"/>
      <c r="E150" s="244"/>
      <c r="F150" s="244"/>
      <c r="G150" s="244"/>
      <c r="H150" s="244"/>
      <c r="I150" s="244"/>
      <c r="J150" s="244"/>
      <c r="K150" s="219"/>
      <c r="L150" s="219"/>
      <c r="M150" s="219"/>
      <c r="N150" s="219"/>
      <c r="O150" s="219"/>
      <c r="P150" s="219"/>
      <c r="Q150" s="219"/>
      <c r="R150" s="219"/>
      <c r="S150" s="219"/>
      <c r="T150" s="219"/>
      <c r="U150" s="219"/>
    </row>
    <row r="151" spans="1:21" x14ac:dyDescent="0.35">
      <c r="A151" s="243"/>
      <c r="B151" s="243"/>
      <c r="C151" s="243"/>
      <c r="D151" s="244"/>
      <c r="E151" s="244"/>
      <c r="F151" s="244"/>
      <c r="G151" s="244"/>
      <c r="H151" s="244"/>
      <c r="I151" s="244"/>
      <c r="J151" s="244"/>
      <c r="K151" s="219"/>
      <c r="L151" s="219"/>
      <c r="M151" s="219"/>
      <c r="N151" s="219"/>
      <c r="O151" s="219"/>
      <c r="P151" s="219"/>
      <c r="Q151" s="219"/>
      <c r="R151" s="219"/>
      <c r="S151" s="219"/>
      <c r="T151" s="219"/>
      <c r="U151" s="219"/>
    </row>
    <row r="152" spans="1:21" x14ac:dyDescent="0.35">
      <c r="A152" s="243"/>
      <c r="B152" s="243"/>
      <c r="C152" s="243"/>
      <c r="D152" s="244"/>
      <c r="E152" s="244"/>
      <c r="F152" s="244"/>
      <c r="G152" s="244"/>
      <c r="H152" s="244"/>
      <c r="I152" s="244"/>
      <c r="J152" s="244"/>
      <c r="K152" s="219"/>
      <c r="L152" s="219"/>
      <c r="M152" s="219"/>
      <c r="N152" s="219"/>
      <c r="O152" s="219"/>
      <c r="P152" s="219"/>
      <c r="Q152" s="219"/>
      <c r="R152" s="219"/>
      <c r="S152" s="219"/>
      <c r="T152" s="219"/>
      <c r="U152" s="219"/>
    </row>
    <row r="153" spans="1:21" x14ac:dyDescent="0.35">
      <c r="A153" s="243"/>
      <c r="B153" s="243"/>
      <c r="C153" s="243"/>
      <c r="D153" s="244"/>
      <c r="E153" s="244"/>
      <c r="F153" s="244"/>
      <c r="G153" s="244"/>
      <c r="H153" s="244"/>
      <c r="I153" s="244"/>
      <c r="J153" s="244"/>
      <c r="K153" s="219"/>
      <c r="L153" s="219"/>
      <c r="M153" s="219"/>
      <c r="N153" s="219"/>
      <c r="O153" s="219"/>
      <c r="P153" s="219"/>
      <c r="Q153" s="219"/>
      <c r="R153" s="219"/>
      <c r="S153" s="219"/>
      <c r="T153" s="219"/>
      <c r="U153" s="219"/>
    </row>
    <row r="154" spans="1:21" x14ac:dyDescent="0.35">
      <c r="A154" s="243"/>
      <c r="B154" s="243"/>
      <c r="C154" s="243"/>
      <c r="D154" s="244"/>
      <c r="E154" s="244"/>
      <c r="F154" s="244"/>
      <c r="G154" s="244"/>
      <c r="H154" s="244"/>
      <c r="I154" s="244"/>
      <c r="J154" s="244"/>
      <c r="K154" s="219"/>
      <c r="L154" s="219"/>
      <c r="M154" s="219"/>
      <c r="N154" s="219"/>
      <c r="O154" s="219"/>
      <c r="P154" s="219"/>
      <c r="Q154" s="219"/>
      <c r="R154" s="219"/>
      <c r="S154" s="219"/>
      <c r="T154" s="219"/>
      <c r="U154" s="219"/>
    </row>
    <row r="155" spans="1:21" x14ac:dyDescent="0.35">
      <c r="A155" s="243"/>
      <c r="B155" s="243"/>
      <c r="C155" s="243"/>
      <c r="D155" s="244"/>
      <c r="E155" s="244"/>
      <c r="F155" s="244"/>
      <c r="G155" s="244"/>
      <c r="H155" s="244"/>
      <c r="I155" s="244"/>
      <c r="J155" s="244"/>
      <c r="K155" s="219"/>
      <c r="L155" s="219"/>
      <c r="M155" s="219"/>
      <c r="N155" s="219"/>
      <c r="O155" s="219"/>
      <c r="P155" s="219"/>
      <c r="Q155" s="219"/>
      <c r="R155" s="219"/>
      <c r="S155" s="219"/>
      <c r="T155" s="219"/>
      <c r="U155" s="219"/>
    </row>
    <row r="156" spans="1:21" x14ac:dyDescent="0.35">
      <c r="A156" s="243"/>
      <c r="B156" s="243"/>
      <c r="C156" s="243"/>
      <c r="D156" s="244"/>
      <c r="E156" s="244"/>
      <c r="F156" s="244"/>
      <c r="G156" s="244"/>
      <c r="H156" s="244"/>
      <c r="I156" s="244"/>
      <c r="J156" s="244"/>
      <c r="K156" s="219"/>
      <c r="L156" s="219"/>
      <c r="M156" s="219"/>
      <c r="N156" s="219"/>
      <c r="O156" s="219"/>
      <c r="P156" s="219"/>
      <c r="Q156" s="219"/>
      <c r="R156" s="219"/>
      <c r="S156" s="219"/>
      <c r="T156" s="219"/>
      <c r="U156" s="219"/>
    </row>
    <row r="157" spans="1:21" x14ac:dyDescent="0.35">
      <c r="A157" s="243"/>
      <c r="B157" s="243"/>
      <c r="C157" s="243"/>
      <c r="D157" s="244"/>
      <c r="E157" s="244"/>
      <c r="F157" s="244"/>
      <c r="G157" s="244"/>
      <c r="H157" s="244"/>
      <c r="I157" s="244"/>
      <c r="J157" s="244"/>
      <c r="K157" s="219"/>
      <c r="L157" s="219"/>
      <c r="M157" s="219"/>
      <c r="N157" s="219"/>
      <c r="O157" s="219"/>
      <c r="P157" s="219"/>
      <c r="Q157" s="219"/>
      <c r="R157" s="219"/>
      <c r="S157" s="219"/>
      <c r="T157" s="219"/>
      <c r="U157" s="219"/>
    </row>
    <row r="158" spans="1:21" x14ac:dyDescent="0.35">
      <c r="A158" s="243"/>
      <c r="B158" s="243"/>
      <c r="C158" s="243"/>
      <c r="D158" s="244"/>
      <c r="E158" s="244"/>
      <c r="F158" s="244"/>
      <c r="G158" s="244"/>
      <c r="H158" s="244"/>
      <c r="I158" s="244"/>
      <c r="J158" s="244"/>
      <c r="K158" s="219"/>
      <c r="L158" s="219"/>
      <c r="M158" s="219"/>
      <c r="N158" s="219"/>
      <c r="O158" s="219"/>
      <c r="P158" s="219"/>
      <c r="Q158" s="219"/>
      <c r="R158" s="219"/>
      <c r="S158" s="219"/>
      <c r="T158" s="219"/>
      <c r="U158" s="219"/>
    </row>
    <row r="159" spans="1:21" x14ac:dyDescent="0.35">
      <c r="A159" s="243"/>
      <c r="B159" s="243"/>
      <c r="C159" s="243"/>
      <c r="D159" s="244"/>
      <c r="E159" s="244"/>
      <c r="F159" s="244"/>
      <c r="G159" s="244"/>
      <c r="H159" s="244"/>
      <c r="I159" s="244"/>
      <c r="J159" s="244"/>
      <c r="K159" s="219"/>
      <c r="L159" s="219"/>
      <c r="M159" s="219"/>
      <c r="N159" s="219"/>
      <c r="O159" s="219"/>
      <c r="P159" s="219"/>
      <c r="Q159" s="219"/>
      <c r="R159" s="219"/>
      <c r="S159" s="219"/>
      <c r="T159" s="219"/>
      <c r="U159" s="219"/>
    </row>
    <row r="160" spans="1:21" x14ac:dyDescent="0.35">
      <c r="A160" s="243"/>
      <c r="B160" s="243"/>
      <c r="C160" s="243"/>
      <c r="D160" s="244"/>
      <c r="E160" s="244"/>
      <c r="F160" s="244"/>
      <c r="G160" s="244"/>
      <c r="H160" s="244"/>
      <c r="I160" s="244"/>
      <c r="J160" s="244"/>
      <c r="K160" s="219"/>
      <c r="L160" s="219"/>
      <c r="M160" s="219"/>
      <c r="N160" s="219"/>
      <c r="O160" s="219"/>
      <c r="P160" s="219"/>
      <c r="Q160" s="219"/>
      <c r="R160" s="219"/>
      <c r="S160" s="219"/>
      <c r="T160" s="219"/>
      <c r="U160" s="219"/>
    </row>
    <row r="161" spans="1:21" x14ac:dyDescent="0.35">
      <c r="A161" s="243"/>
      <c r="B161" s="243"/>
      <c r="C161" s="243"/>
      <c r="D161" s="244"/>
      <c r="E161" s="244"/>
      <c r="F161" s="244"/>
      <c r="G161" s="244"/>
      <c r="H161" s="244"/>
      <c r="I161" s="244"/>
      <c r="J161" s="244"/>
      <c r="K161" s="219"/>
      <c r="L161" s="219"/>
      <c r="M161" s="219"/>
      <c r="N161" s="219"/>
      <c r="O161" s="219"/>
      <c r="P161" s="219"/>
      <c r="Q161" s="219"/>
      <c r="R161" s="219"/>
      <c r="S161" s="219"/>
      <c r="T161" s="219"/>
      <c r="U161" s="219"/>
    </row>
    <row r="162" spans="1:21" x14ac:dyDescent="0.35">
      <c r="A162" s="243"/>
      <c r="B162" s="243"/>
      <c r="C162" s="243"/>
      <c r="D162" s="244"/>
      <c r="E162" s="244"/>
      <c r="F162" s="244"/>
      <c r="G162" s="244"/>
      <c r="H162" s="244"/>
      <c r="I162" s="244"/>
      <c r="J162" s="244"/>
      <c r="K162" s="219"/>
      <c r="L162" s="219"/>
      <c r="M162" s="219"/>
      <c r="N162" s="219"/>
      <c r="O162" s="219"/>
      <c r="P162" s="219"/>
      <c r="Q162" s="219"/>
      <c r="R162" s="219"/>
      <c r="S162" s="219"/>
      <c r="T162" s="219"/>
      <c r="U162" s="219"/>
    </row>
    <row r="163" spans="1:21" x14ac:dyDescent="0.35">
      <c r="A163" s="243"/>
      <c r="B163" s="243"/>
      <c r="C163" s="243"/>
      <c r="D163" s="244"/>
      <c r="E163" s="244"/>
      <c r="F163" s="244"/>
      <c r="G163" s="244"/>
      <c r="H163" s="244"/>
      <c r="I163" s="244"/>
      <c r="J163" s="244"/>
      <c r="K163" s="219"/>
      <c r="L163" s="219"/>
      <c r="M163" s="219"/>
      <c r="N163" s="219"/>
      <c r="O163" s="219"/>
      <c r="P163" s="219"/>
      <c r="Q163" s="219"/>
      <c r="R163" s="219"/>
      <c r="S163" s="219"/>
      <c r="T163" s="219"/>
      <c r="U163" s="219"/>
    </row>
    <row r="164" spans="1:21" x14ac:dyDescent="0.35">
      <c r="A164" s="243"/>
      <c r="B164" s="243"/>
      <c r="C164" s="243"/>
      <c r="D164" s="244"/>
      <c r="E164" s="244"/>
      <c r="F164" s="244"/>
      <c r="G164" s="244"/>
      <c r="H164" s="244"/>
      <c r="I164" s="244"/>
      <c r="J164" s="244"/>
      <c r="K164" s="219"/>
      <c r="L164" s="219"/>
      <c r="M164" s="219"/>
      <c r="N164" s="219"/>
      <c r="O164" s="219"/>
      <c r="P164" s="219"/>
      <c r="Q164" s="219"/>
      <c r="R164" s="219"/>
      <c r="S164" s="219"/>
      <c r="T164" s="219"/>
      <c r="U164" s="219"/>
    </row>
    <row r="165" spans="1:21" x14ac:dyDescent="0.35">
      <c r="A165" s="243"/>
      <c r="B165" s="243"/>
      <c r="C165" s="958" t="str">
        <f>par!$D$37</f>
        <v>Populate OSCAR fields with values in column I after filling in worksheet D&amp;C plant 1. You can use copy/paste.</v>
      </c>
      <c r="D165" s="959"/>
      <c r="E165" s="959"/>
      <c r="F165" s="959"/>
      <c r="G165" s="959"/>
      <c r="H165" s="959"/>
      <c r="I165" s="959"/>
      <c r="J165" s="960"/>
      <c r="K165" s="219"/>
      <c r="L165" s="219"/>
      <c r="M165" s="219"/>
      <c r="N165" s="219"/>
      <c r="O165" s="219"/>
      <c r="P165" s="219"/>
      <c r="Q165" s="219"/>
      <c r="R165" s="219"/>
      <c r="S165" s="219"/>
      <c r="T165" s="219"/>
      <c r="U165" s="219"/>
    </row>
    <row r="166" spans="1:21" ht="15.75" customHeight="1" x14ac:dyDescent="0.35">
      <c r="A166" s="243"/>
      <c r="B166" s="243"/>
      <c r="C166" s="961"/>
      <c r="D166" s="962"/>
      <c r="E166" s="962"/>
      <c r="F166" s="962"/>
      <c r="G166" s="962"/>
      <c r="H166" s="962"/>
      <c r="I166" s="962"/>
      <c r="J166" s="963"/>
      <c r="K166" s="219"/>
      <c r="L166" s="219"/>
      <c r="M166" s="219"/>
      <c r="N166" s="219"/>
      <c r="O166" s="219"/>
      <c r="P166" s="219"/>
      <c r="Q166" s="219"/>
      <c r="R166" s="219"/>
      <c r="S166" s="219"/>
      <c r="T166" s="219"/>
      <c r="U166" s="219"/>
    </row>
    <row r="167" spans="1:21" ht="16.5" customHeight="1" x14ac:dyDescent="0.35">
      <c r="A167" s="243"/>
      <c r="B167" s="243"/>
      <c r="C167" s="964"/>
      <c r="D167" s="965"/>
      <c r="E167" s="965"/>
      <c r="F167" s="965"/>
      <c r="G167" s="965"/>
      <c r="H167" s="965"/>
      <c r="I167" s="965"/>
      <c r="J167" s="966"/>
      <c r="K167" s="219"/>
      <c r="L167" s="219"/>
      <c r="M167" s="219"/>
      <c r="N167" s="219"/>
      <c r="O167" s="219"/>
      <c r="P167" s="219"/>
      <c r="Q167" s="219"/>
      <c r="R167" s="219"/>
      <c r="S167" s="219"/>
      <c r="T167" s="219"/>
      <c r="U167" s="219"/>
    </row>
    <row r="168" spans="1:21" ht="16.5" customHeight="1" x14ac:dyDescent="0.35">
      <c r="A168" s="243"/>
      <c r="B168" s="243"/>
      <c r="C168" s="224"/>
      <c r="D168" s="224"/>
      <c r="E168" s="224"/>
      <c r="F168" s="224"/>
      <c r="G168" s="224"/>
      <c r="H168" s="224"/>
      <c r="I168" s="224"/>
      <c r="J168" s="224"/>
      <c r="K168" s="219"/>
      <c r="L168" s="219"/>
      <c r="M168" s="219"/>
      <c r="N168" s="219"/>
      <c r="O168" s="219"/>
      <c r="P168" s="219"/>
      <c r="Q168" s="219"/>
      <c r="R168" s="219"/>
      <c r="S168" s="219"/>
      <c r="T168" s="219"/>
      <c r="U168" s="219"/>
    </row>
    <row r="169" spans="1:21" ht="19.5" customHeight="1" x14ac:dyDescent="0.35">
      <c r="A169" s="243"/>
      <c r="B169" s="243"/>
      <c r="C169" s="243"/>
      <c r="D169" s="244"/>
      <c r="E169" s="233"/>
      <c r="F169" s="233"/>
      <c r="G169" s="233"/>
      <c r="H169" s="233"/>
      <c r="I169" s="233"/>
      <c r="J169" s="233"/>
      <c r="K169" s="233"/>
      <c r="L169" s="234"/>
      <c r="M169" s="219"/>
      <c r="N169" s="219"/>
      <c r="O169" s="219"/>
      <c r="P169" s="219"/>
      <c r="Q169" s="219"/>
      <c r="R169" s="219"/>
      <c r="S169" s="219"/>
      <c r="T169" s="219"/>
      <c r="U169" s="219"/>
    </row>
    <row r="170" spans="1:21" ht="25.5" customHeight="1" x14ac:dyDescent="0.35">
      <c r="A170" s="243"/>
      <c r="B170" s="243"/>
      <c r="C170" s="243"/>
      <c r="D170" s="244"/>
      <c r="E170" s="245"/>
      <c r="F170" s="235"/>
      <c r="G170" s="235"/>
      <c r="H170" s="235"/>
      <c r="I170" s="235"/>
      <c r="J170" s="235"/>
      <c r="K170" s="235"/>
      <c r="L170" s="234"/>
      <c r="M170" s="219"/>
      <c r="N170" s="219"/>
      <c r="O170" s="219"/>
      <c r="P170" s="219"/>
      <c r="Q170" s="219"/>
      <c r="R170" s="219"/>
      <c r="S170" s="219"/>
      <c r="T170" s="219"/>
      <c r="U170" s="219"/>
    </row>
    <row r="171" spans="1:21" x14ac:dyDescent="0.35">
      <c r="A171" s="222"/>
      <c r="B171" s="219"/>
      <c r="C171" s="219"/>
      <c r="D171" s="222"/>
      <c r="E171" s="219"/>
      <c r="F171" s="219"/>
      <c r="G171" s="219"/>
      <c r="H171" s="219"/>
      <c r="I171" s="219"/>
      <c r="J171" s="219"/>
      <c r="K171" s="219"/>
      <c r="L171" s="219"/>
      <c r="M171" s="219"/>
      <c r="N171" s="219"/>
      <c r="O171" s="219"/>
      <c r="P171" s="219"/>
      <c r="Q171" s="219"/>
      <c r="R171" s="219"/>
      <c r="S171" s="219"/>
      <c r="T171" s="219"/>
      <c r="U171" s="219"/>
    </row>
    <row r="172" spans="1:21" x14ac:dyDescent="0.35">
      <c r="A172" s="219"/>
      <c r="B172" s="219"/>
      <c r="C172" s="219"/>
      <c r="D172" s="219"/>
      <c r="E172" s="219"/>
      <c r="F172" s="219"/>
      <c r="G172" s="219"/>
      <c r="H172" s="219"/>
      <c r="I172" s="219"/>
      <c r="J172" s="219"/>
      <c r="K172" s="219"/>
      <c r="L172" s="219"/>
      <c r="M172" s="219"/>
      <c r="N172" s="219"/>
      <c r="O172" s="219"/>
      <c r="P172" s="219"/>
      <c r="Q172" s="219"/>
      <c r="R172" s="219"/>
      <c r="S172" s="219"/>
      <c r="T172" s="219"/>
      <c r="U172" s="219"/>
    </row>
    <row r="173" spans="1:21" x14ac:dyDescent="0.35">
      <c r="A173" s="219"/>
      <c r="B173" s="219"/>
      <c r="C173" s="219"/>
      <c r="D173" s="219"/>
      <c r="E173" s="219"/>
      <c r="F173" s="219"/>
      <c r="G173" s="219"/>
      <c r="H173" s="219"/>
      <c r="I173" s="219"/>
      <c r="J173" s="219"/>
      <c r="K173" s="219"/>
      <c r="L173" s="219"/>
      <c r="M173" s="219"/>
      <c r="N173" s="219"/>
      <c r="O173" s="219"/>
      <c r="P173" s="219"/>
      <c r="Q173" s="219"/>
      <c r="R173" s="219"/>
      <c r="S173" s="219"/>
      <c r="T173" s="219"/>
      <c r="U173" s="219"/>
    </row>
    <row r="174" spans="1:21" x14ac:dyDescent="0.35">
      <c r="A174" s="219"/>
      <c r="B174" s="219"/>
      <c r="C174" s="219"/>
      <c r="D174" s="219"/>
      <c r="E174" s="219"/>
      <c r="F174" s="219"/>
      <c r="G174" s="219"/>
      <c r="H174" s="219"/>
      <c r="I174" s="219"/>
      <c r="J174" s="219"/>
      <c r="K174" s="219"/>
      <c r="L174" s="219"/>
      <c r="M174" s="219"/>
      <c r="N174" s="236"/>
      <c r="O174" s="219"/>
      <c r="P174" s="219"/>
      <c r="Q174" s="219"/>
      <c r="R174" s="219"/>
      <c r="S174" s="219"/>
      <c r="T174" s="219"/>
      <c r="U174" s="219"/>
    </row>
    <row r="175" spans="1:21" x14ac:dyDescent="0.35">
      <c r="A175" s="219"/>
      <c r="B175" s="219"/>
      <c r="C175" s="219"/>
      <c r="D175" s="219"/>
      <c r="E175" s="219"/>
      <c r="F175" s="219"/>
      <c r="G175" s="219"/>
      <c r="H175" s="219"/>
      <c r="I175" s="219"/>
      <c r="J175" s="219"/>
      <c r="K175" s="219"/>
      <c r="L175" s="219"/>
      <c r="M175" s="219"/>
      <c r="N175" s="219"/>
      <c r="O175" s="219"/>
      <c r="P175" s="219"/>
      <c r="Q175" s="219"/>
      <c r="R175" s="219"/>
      <c r="S175" s="219"/>
      <c r="T175" s="219"/>
      <c r="U175" s="219"/>
    </row>
    <row r="176" spans="1:21" ht="15" customHeight="1" x14ac:dyDescent="0.35">
      <c r="A176" s="219"/>
      <c r="B176" s="219"/>
      <c r="C176" s="219"/>
      <c r="D176" s="219"/>
      <c r="E176" s="219"/>
      <c r="F176" s="219"/>
      <c r="G176" s="219"/>
      <c r="H176" s="219"/>
      <c r="I176" s="219"/>
      <c r="J176" s="219"/>
      <c r="K176" s="219"/>
      <c r="L176" s="219"/>
      <c r="M176" s="219"/>
      <c r="N176" s="219"/>
      <c r="O176" s="219"/>
      <c r="P176" s="219"/>
      <c r="Q176" s="219"/>
      <c r="R176" s="219"/>
      <c r="S176" s="219"/>
      <c r="T176" s="219"/>
      <c r="U176" s="219"/>
    </row>
    <row r="177" spans="1:22" ht="15" customHeight="1" x14ac:dyDescent="0.35">
      <c r="A177" s="219"/>
      <c r="B177" s="219"/>
      <c r="C177" s="222" t="s">
        <v>84</v>
      </c>
      <c r="D177" s="219"/>
      <c r="E177" s="219"/>
      <c r="F177" s="219"/>
      <c r="G177" s="219"/>
      <c r="H177" s="219"/>
      <c r="I177" s="219"/>
      <c r="J177" s="219"/>
      <c r="K177" s="219"/>
      <c r="L177" s="219"/>
      <c r="M177" s="219"/>
      <c r="N177" s="219"/>
      <c r="O177" s="219"/>
      <c r="P177" s="219"/>
      <c r="Q177" s="219"/>
      <c r="R177" s="219"/>
      <c r="S177" s="233"/>
      <c r="T177" s="237"/>
      <c r="U177" s="237"/>
      <c r="V177" s="144"/>
    </row>
    <row r="178" spans="1:22" ht="15" customHeight="1" x14ac:dyDescent="0.35">
      <c r="A178" s="219"/>
      <c r="B178" s="219"/>
      <c r="C178" s="219"/>
      <c r="D178" s="219"/>
      <c r="E178" s="219"/>
      <c r="F178" s="219"/>
      <c r="G178" s="219"/>
      <c r="H178" s="219"/>
      <c r="I178" s="219"/>
      <c r="J178" s="219"/>
      <c r="K178" s="219"/>
      <c r="L178" s="219"/>
      <c r="M178" s="219"/>
      <c r="N178" s="219"/>
      <c r="O178" s="219"/>
      <c r="P178" s="219"/>
      <c r="Q178" s="219"/>
      <c r="R178" s="219"/>
      <c r="S178" s="237"/>
      <c r="T178" s="237"/>
      <c r="U178" s="237"/>
      <c r="V178" s="144"/>
    </row>
    <row r="179" spans="1:22" ht="15" customHeight="1" x14ac:dyDescent="0.35">
      <c r="A179" s="219"/>
      <c r="B179" s="219"/>
      <c r="C179" s="219"/>
      <c r="D179" s="219"/>
      <c r="E179" s="219"/>
      <c r="F179" s="219"/>
      <c r="G179" s="219"/>
      <c r="H179" s="219"/>
      <c r="I179" s="219"/>
      <c r="J179" s="219"/>
      <c r="K179" s="219"/>
      <c r="L179" s="219"/>
      <c r="M179" s="219"/>
      <c r="N179" s="219"/>
      <c r="O179" s="219"/>
      <c r="P179" s="219"/>
      <c r="Q179" s="219"/>
      <c r="R179" s="219"/>
      <c r="S179" s="237"/>
      <c r="T179" s="237"/>
      <c r="U179" s="237"/>
      <c r="V179" s="144"/>
    </row>
    <row r="180" spans="1:22" ht="15" customHeight="1" x14ac:dyDescent="0.35">
      <c r="A180" s="219"/>
      <c r="B180" s="219"/>
      <c r="C180" s="219"/>
      <c r="D180" s="219"/>
      <c r="E180" s="219"/>
      <c r="F180" s="219"/>
      <c r="G180" s="219"/>
      <c r="H180" s="219"/>
      <c r="I180" s="219"/>
      <c r="J180" s="219"/>
      <c r="K180" s="219"/>
      <c r="L180" s="219"/>
      <c r="M180" s="219"/>
      <c r="N180" s="219"/>
      <c r="O180" s="219"/>
      <c r="P180" s="219"/>
      <c r="Q180" s="219"/>
      <c r="R180" s="219"/>
      <c r="S180" s="237"/>
      <c r="T180" s="237"/>
      <c r="U180" s="237"/>
      <c r="V180" s="144"/>
    </row>
    <row r="181" spans="1:22" x14ac:dyDescent="0.35">
      <c r="A181" s="219"/>
      <c r="B181" s="219"/>
      <c r="C181" s="219"/>
      <c r="D181" s="219"/>
      <c r="E181" s="219"/>
      <c r="F181" s="219"/>
      <c r="G181" s="219"/>
      <c r="H181" s="219"/>
      <c r="I181" s="219"/>
      <c r="J181" s="219"/>
      <c r="K181" s="219"/>
      <c r="L181" s="219"/>
      <c r="M181" s="219"/>
      <c r="N181" s="219"/>
      <c r="O181" s="219"/>
      <c r="P181" s="219"/>
      <c r="Q181" s="219"/>
      <c r="R181" s="219"/>
      <c r="S181" s="219"/>
      <c r="T181" s="219"/>
      <c r="U181" s="219"/>
    </row>
    <row r="182" spans="1:22" ht="19.5" customHeight="1" thickBot="1" x14ac:dyDescent="0.4">
      <c r="A182" s="99"/>
      <c r="B182" s="99"/>
      <c r="C182" s="99"/>
      <c r="D182" s="99"/>
      <c r="E182" s="99"/>
      <c r="F182" s="99"/>
      <c r="G182" s="99"/>
      <c r="H182" s="99"/>
      <c r="I182" s="99"/>
      <c r="J182" s="316" t="s">
        <v>60</v>
      </c>
      <c r="K182" s="219"/>
      <c r="L182" s="219"/>
      <c r="M182" s="219"/>
      <c r="N182" s="219"/>
      <c r="O182" s="219"/>
      <c r="P182" s="219"/>
      <c r="Q182" s="219"/>
      <c r="R182" s="219"/>
      <c r="S182" s="219"/>
      <c r="T182" s="219"/>
      <c r="U182" s="219"/>
    </row>
    <row r="183" spans="1:22" ht="30.25" customHeight="1" x14ac:dyDescent="0.35">
      <c r="A183" s="955" t="s">
        <v>58</v>
      </c>
      <c r="B183" s="956"/>
      <c r="C183" s="956"/>
      <c r="D183" s="956"/>
      <c r="E183" s="956"/>
      <c r="F183" s="957"/>
      <c r="G183" s="324"/>
      <c r="H183" s="325"/>
      <c r="I183" s="320">
        <f>SUM(G233:J233)</f>
        <v>0</v>
      </c>
      <c r="J183" s="317" t="s">
        <v>61</v>
      </c>
      <c r="K183" s="238"/>
      <c r="L183" s="238"/>
      <c r="M183" s="238"/>
      <c r="N183" s="239"/>
      <c r="O183" s="240"/>
      <c r="P183" s="240"/>
      <c r="Q183" s="240"/>
      <c r="R183" s="240"/>
      <c r="S183" s="219"/>
      <c r="T183" s="219"/>
      <c r="U183" s="219"/>
    </row>
    <row r="184" spans="1:22" ht="30.25" customHeight="1" x14ac:dyDescent="0.35">
      <c r="A184" s="941" t="s">
        <v>59</v>
      </c>
      <c r="B184" s="953"/>
      <c r="C184" s="953"/>
      <c r="D184" s="953"/>
      <c r="E184" s="953"/>
      <c r="F184" s="954"/>
      <c r="G184" s="328"/>
      <c r="H184" s="326"/>
      <c r="I184" s="321">
        <f>IF(ISERROR(SUM(G255:J255)/SUM(G253:J253)),0,SUM(G255:J255)/SUM(G253:J253))</f>
        <v>0</v>
      </c>
      <c r="J184" s="319" t="s">
        <v>193</v>
      </c>
      <c r="K184" s="238"/>
      <c r="L184" s="238"/>
      <c r="M184" s="238"/>
      <c r="N184" s="239"/>
      <c r="O184" s="240"/>
      <c r="P184" s="240"/>
      <c r="Q184" s="240"/>
      <c r="R184" s="240"/>
      <c r="S184" s="219"/>
      <c r="T184" s="219"/>
      <c r="U184" s="219"/>
    </row>
    <row r="185" spans="1:22" ht="30.25" customHeight="1" x14ac:dyDescent="0.35">
      <c r="A185" s="941" t="s">
        <v>76</v>
      </c>
      <c r="B185" s="953"/>
      <c r="C185" s="953"/>
      <c r="D185" s="953"/>
      <c r="E185" s="953"/>
      <c r="F185" s="954"/>
      <c r="G185" s="328"/>
      <c r="H185" s="326"/>
      <c r="I185" s="321">
        <f>IF(ISERROR(SUM(G256:J256)/SUM(G252:J252)),0,SUM(G256:J256)/SUM(G252:J252))</f>
        <v>0</v>
      </c>
      <c r="J185" s="317" t="s">
        <v>62</v>
      </c>
      <c r="K185" s="238"/>
      <c r="L185" s="238"/>
      <c r="M185" s="238"/>
      <c r="N185" s="239"/>
      <c r="O185" s="240"/>
      <c r="P185" s="240"/>
      <c r="Q185" s="240"/>
      <c r="R185" s="240"/>
      <c r="S185" s="219"/>
      <c r="T185" s="219"/>
      <c r="U185" s="219"/>
    </row>
    <row r="186" spans="1:22" ht="30.25" customHeight="1" x14ac:dyDescent="0.35">
      <c r="A186" s="941" t="s">
        <v>95</v>
      </c>
      <c r="B186" s="953"/>
      <c r="C186" s="953"/>
      <c r="D186" s="953"/>
      <c r="E186" s="953"/>
      <c r="F186" s="954"/>
      <c r="G186" s="328"/>
      <c r="H186" s="326"/>
      <c r="I186" s="322">
        <f t="shared" ref="I186:I191" si="0">SUM(G236:J236)</f>
        <v>0</v>
      </c>
      <c r="J186" s="317" t="s">
        <v>63</v>
      </c>
      <c r="K186" s="238"/>
      <c r="L186" s="238"/>
      <c r="M186" s="238"/>
      <c r="N186" s="239"/>
      <c r="O186" s="240"/>
      <c r="P186" s="240"/>
      <c r="Q186" s="240"/>
      <c r="R186" s="240"/>
      <c r="S186" s="219"/>
      <c r="T186" s="219"/>
      <c r="U186" s="219"/>
    </row>
    <row r="187" spans="1:22" ht="30.25" customHeight="1" x14ac:dyDescent="0.35">
      <c r="A187" s="941" t="s">
        <v>96</v>
      </c>
      <c r="B187" s="953"/>
      <c r="C187" s="953"/>
      <c r="D187" s="953"/>
      <c r="E187" s="953"/>
      <c r="F187" s="954"/>
      <c r="G187" s="328"/>
      <c r="H187" s="326"/>
      <c r="I187" s="322">
        <f t="shared" si="0"/>
        <v>0</v>
      </c>
      <c r="J187" s="317" t="s">
        <v>64</v>
      </c>
      <c r="K187" s="238"/>
      <c r="L187" s="238"/>
      <c r="M187" s="238"/>
      <c r="N187" s="239"/>
      <c r="O187" s="240"/>
      <c r="P187" s="240"/>
      <c r="Q187" s="240"/>
      <c r="R187" s="240"/>
      <c r="S187" s="219"/>
      <c r="T187" s="219"/>
      <c r="U187" s="219"/>
    </row>
    <row r="188" spans="1:22" s="87" customFormat="1" ht="30.25" customHeight="1" x14ac:dyDescent="0.35">
      <c r="A188" s="941" t="s">
        <v>91</v>
      </c>
      <c r="B188" s="953"/>
      <c r="C188" s="953"/>
      <c r="D188" s="953"/>
      <c r="E188" s="953"/>
      <c r="F188" s="954"/>
      <c r="G188" s="329"/>
      <c r="H188" s="327"/>
      <c r="I188" s="322">
        <f t="shared" si="0"/>
        <v>0</v>
      </c>
      <c r="J188" s="317" t="s">
        <v>65</v>
      </c>
      <c r="K188" s="238"/>
      <c r="L188" s="238"/>
      <c r="M188" s="238"/>
      <c r="N188" s="239"/>
      <c r="O188" s="240"/>
      <c r="P188" s="240"/>
      <c r="Q188" s="240"/>
      <c r="R188" s="240"/>
      <c r="S188" s="241"/>
      <c r="T188" s="241"/>
      <c r="U188" s="241"/>
    </row>
    <row r="189" spans="1:22" ht="30.25" customHeight="1" x14ac:dyDescent="0.35">
      <c r="A189" s="941" t="s">
        <v>97</v>
      </c>
      <c r="B189" s="953"/>
      <c r="C189" s="953"/>
      <c r="D189" s="953"/>
      <c r="E189" s="953"/>
      <c r="F189" s="954"/>
      <c r="G189" s="329"/>
      <c r="H189" s="326"/>
      <c r="I189" s="322">
        <f t="shared" si="0"/>
        <v>0</v>
      </c>
      <c r="J189" s="317" t="s">
        <v>66</v>
      </c>
      <c r="K189" s="238"/>
      <c r="L189" s="238"/>
      <c r="M189" s="238"/>
      <c r="N189" s="239"/>
      <c r="O189" s="240"/>
      <c r="P189" s="240"/>
      <c r="Q189" s="240"/>
      <c r="R189" s="240"/>
      <c r="S189" s="219"/>
      <c r="T189" s="219"/>
      <c r="U189" s="219"/>
    </row>
    <row r="190" spans="1:22" ht="30.25" customHeight="1" x14ac:dyDescent="0.35">
      <c r="A190" s="941" t="s">
        <v>92</v>
      </c>
      <c r="B190" s="953"/>
      <c r="C190" s="953"/>
      <c r="D190" s="953"/>
      <c r="E190" s="953"/>
      <c r="F190" s="954"/>
      <c r="G190" s="329"/>
      <c r="H190" s="326"/>
      <c r="I190" s="322">
        <f t="shared" si="0"/>
        <v>0</v>
      </c>
      <c r="J190" s="317" t="s">
        <v>67</v>
      </c>
      <c r="K190" s="238"/>
      <c r="L190" s="238"/>
      <c r="M190" s="238"/>
      <c r="N190" s="239"/>
      <c r="O190" s="240"/>
      <c r="P190" s="240"/>
      <c r="Q190" s="240"/>
      <c r="R190" s="240"/>
      <c r="S190" s="219"/>
      <c r="T190" s="219"/>
      <c r="U190" s="219"/>
    </row>
    <row r="191" spans="1:22" ht="30.25" customHeight="1" x14ac:dyDescent="0.35">
      <c r="A191" s="941" t="s">
        <v>77</v>
      </c>
      <c r="B191" s="953"/>
      <c r="C191" s="953"/>
      <c r="D191" s="953"/>
      <c r="E191" s="953"/>
      <c r="F191" s="954"/>
      <c r="G191" s="328"/>
      <c r="H191" s="326"/>
      <c r="I191" s="322">
        <f t="shared" si="0"/>
        <v>0</v>
      </c>
      <c r="J191" s="317" t="s">
        <v>68</v>
      </c>
      <c r="K191" s="238"/>
      <c r="L191" s="238"/>
      <c r="M191" s="238"/>
      <c r="N191" s="239"/>
      <c r="O191" s="240"/>
      <c r="P191" s="240"/>
      <c r="Q191" s="240"/>
      <c r="R191" s="240"/>
      <c r="S191" s="219"/>
      <c r="T191" s="219"/>
      <c r="U191" s="219"/>
    </row>
    <row r="192" spans="1:22" ht="30.25" customHeight="1" x14ac:dyDescent="0.35">
      <c r="A192" s="941" t="s">
        <v>94</v>
      </c>
      <c r="B192" s="953"/>
      <c r="C192" s="953"/>
      <c r="D192" s="953"/>
      <c r="E192" s="953"/>
      <c r="F192" s="954"/>
      <c r="G192" s="328"/>
      <c r="H192" s="326"/>
      <c r="I192" s="321">
        <f>IF(ISERROR(SUM(G257:J257)/SUM(G254:J254)),0,SUM(G257:J257)/SUM(G254:J254))</f>
        <v>0</v>
      </c>
      <c r="J192" s="319" t="s">
        <v>194</v>
      </c>
      <c r="K192" s="238"/>
      <c r="L192" s="238"/>
      <c r="M192" s="238"/>
      <c r="N192" s="239"/>
      <c r="O192" s="240"/>
      <c r="P192" s="240"/>
      <c r="Q192" s="240"/>
      <c r="R192" s="240"/>
      <c r="S192" s="219"/>
      <c r="T192" s="219"/>
      <c r="U192" s="219"/>
    </row>
    <row r="193" spans="1:21" ht="30.25" customHeight="1" x14ac:dyDescent="0.35">
      <c r="A193" s="941" t="s">
        <v>93</v>
      </c>
      <c r="B193" s="942"/>
      <c r="C193" s="942"/>
      <c r="D193" s="942"/>
      <c r="E193" s="942"/>
      <c r="F193" s="943"/>
      <c r="G193" s="328"/>
      <c r="H193" s="326"/>
      <c r="I193" s="322">
        <f t="shared" ref="I193:I201" si="1">SUM(G243:J243)</f>
        <v>0</v>
      </c>
      <c r="J193" s="317" t="s">
        <v>69</v>
      </c>
      <c r="K193" s="238"/>
      <c r="L193" s="238"/>
      <c r="M193" s="238"/>
      <c r="N193" s="239"/>
      <c r="O193" s="240"/>
      <c r="P193" s="240"/>
      <c r="Q193" s="240"/>
      <c r="R193" s="240"/>
      <c r="S193" s="219"/>
      <c r="T193" s="219"/>
      <c r="U193" s="219"/>
    </row>
    <row r="194" spans="1:21" ht="30.25" customHeight="1" x14ac:dyDescent="0.35">
      <c r="A194" s="941" t="s">
        <v>98</v>
      </c>
      <c r="B194" s="942"/>
      <c r="C194" s="942"/>
      <c r="D194" s="942"/>
      <c r="E194" s="942"/>
      <c r="F194" s="943"/>
      <c r="G194" s="328"/>
      <c r="H194" s="326"/>
      <c r="I194" s="322">
        <f t="shared" si="1"/>
        <v>0</v>
      </c>
      <c r="J194" s="317" t="s">
        <v>70</v>
      </c>
      <c r="K194" s="238"/>
      <c r="L194" s="238"/>
      <c r="M194" s="238"/>
      <c r="N194" s="239"/>
      <c r="O194" s="240"/>
      <c r="P194" s="240"/>
      <c r="Q194" s="240"/>
      <c r="R194" s="240"/>
      <c r="S194" s="219"/>
      <c r="T194" s="219"/>
      <c r="U194" s="219"/>
    </row>
    <row r="195" spans="1:21" ht="30.25" customHeight="1" x14ac:dyDescent="0.35">
      <c r="A195" s="941" t="s">
        <v>99</v>
      </c>
      <c r="B195" s="942"/>
      <c r="C195" s="942"/>
      <c r="D195" s="942"/>
      <c r="E195" s="942"/>
      <c r="F195" s="943"/>
      <c r="G195" s="328"/>
      <c r="H195" s="326"/>
      <c r="I195" s="322">
        <f t="shared" si="1"/>
        <v>0</v>
      </c>
      <c r="J195" s="317" t="s">
        <v>71</v>
      </c>
      <c r="K195" s="238"/>
      <c r="L195" s="238"/>
      <c r="M195" s="238"/>
      <c r="N195" s="239"/>
      <c r="O195" s="240"/>
      <c r="P195" s="240"/>
      <c r="Q195" s="240"/>
      <c r="R195" s="240"/>
      <c r="S195" s="219"/>
      <c r="T195" s="219"/>
      <c r="U195" s="219"/>
    </row>
    <row r="196" spans="1:21" ht="30.25" customHeight="1" x14ac:dyDescent="0.35">
      <c r="A196" s="941" t="s">
        <v>78</v>
      </c>
      <c r="B196" s="942"/>
      <c r="C196" s="942"/>
      <c r="D196" s="942"/>
      <c r="E196" s="942"/>
      <c r="F196" s="943"/>
      <c r="G196" s="328"/>
      <c r="H196" s="326"/>
      <c r="I196" s="322">
        <f t="shared" si="1"/>
        <v>0</v>
      </c>
      <c r="J196" s="317" t="s">
        <v>72</v>
      </c>
      <c r="K196" s="238"/>
      <c r="L196" s="238"/>
      <c r="M196" s="238"/>
      <c r="N196" s="239"/>
      <c r="O196" s="240"/>
      <c r="P196" s="240"/>
      <c r="Q196" s="240"/>
      <c r="R196" s="240"/>
      <c r="S196" s="219"/>
      <c r="T196" s="219"/>
      <c r="U196" s="219"/>
    </row>
    <row r="197" spans="1:21" ht="30.25" customHeight="1" x14ac:dyDescent="0.35">
      <c r="A197" s="941" t="s">
        <v>100</v>
      </c>
      <c r="B197" s="942"/>
      <c r="C197" s="942"/>
      <c r="D197" s="942"/>
      <c r="E197" s="942"/>
      <c r="F197" s="943"/>
      <c r="G197" s="328"/>
      <c r="H197" s="326"/>
      <c r="I197" s="322">
        <f t="shared" si="1"/>
        <v>0</v>
      </c>
      <c r="J197" s="319" t="s">
        <v>73</v>
      </c>
      <c r="K197" s="238"/>
      <c r="L197" s="238"/>
      <c r="M197" s="238"/>
      <c r="N197" s="239"/>
      <c r="O197" s="240"/>
      <c r="P197" s="240"/>
      <c r="Q197" s="240"/>
      <c r="R197" s="240"/>
      <c r="S197" s="219"/>
      <c r="T197" s="219"/>
      <c r="U197" s="219"/>
    </row>
    <row r="198" spans="1:21" ht="30.25" customHeight="1" x14ac:dyDescent="0.35">
      <c r="A198" s="941" t="s">
        <v>79</v>
      </c>
      <c r="B198" s="942"/>
      <c r="C198" s="942"/>
      <c r="D198" s="942"/>
      <c r="E198" s="942"/>
      <c r="F198" s="943"/>
      <c r="G198" s="328"/>
      <c r="H198" s="326"/>
      <c r="I198" s="322">
        <f t="shared" si="1"/>
        <v>0</v>
      </c>
      <c r="J198" s="319" t="s">
        <v>195</v>
      </c>
      <c r="K198" s="242" t="str">
        <f>IF(('D&amp;C plant 1'!$C$23)&gt;2011,par!$E$140,"")</f>
        <v/>
      </c>
      <c r="L198" s="238"/>
      <c r="M198" s="238"/>
      <c r="N198" s="239"/>
      <c r="O198" s="240"/>
      <c r="P198" s="240"/>
      <c r="Q198" s="240"/>
      <c r="R198" s="240"/>
      <c r="S198" s="219"/>
      <c r="T198" s="219"/>
      <c r="U198" s="219"/>
    </row>
    <row r="199" spans="1:21" ht="30.25" customHeight="1" x14ac:dyDescent="0.35">
      <c r="A199" s="941" t="s">
        <v>102</v>
      </c>
      <c r="B199" s="971"/>
      <c r="C199" s="971"/>
      <c r="D199" s="971"/>
      <c r="E199" s="971"/>
      <c r="F199" s="972"/>
      <c r="G199" s="328"/>
      <c r="H199" s="326"/>
      <c r="I199" s="322">
        <f t="shared" si="1"/>
        <v>0</v>
      </c>
      <c r="J199" s="319" t="s">
        <v>101</v>
      </c>
      <c r="K199" s="317" t="str">
        <f>IF(('D&amp;C plant 1'!$C$23)&lt;2012,par!$F$141,"")</f>
        <v>&lt;===== Please Ignore this entry field</v>
      </c>
      <c r="L199" s="238"/>
      <c r="M199" s="238"/>
      <c r="N199" s="239"/>
      <c r="O199" s="240"/>
      <c r="P199" s="240"/>
      <c r="Q199" s="240"/>
      <c r="R199" s="240"/>
      <c r="S199" s="219"/>
      <c r="T199" s="219"/>
      <c r="U199" s="219"/>
    </row>
    <row r="200" spans="1:21" ht="30.25" customHeight="1" x14ac:dyDescent="0.35">
      <c r="A200" s="941" t="s">
        <v>103</v>
      </c>
      <c r="B200" s="971"/>
      <c r="C200" s="971"/>
      <c r="D200" s="971"/>
      <c r="E200" s="971"/>
      <c r="F200" s="972"/>
      <c r="G200" s="328"/>
      <c r="H200" s="326"/>
      <c r="I200" s="322">
        <f t="shared" si="1"/>
        <v>0</v>
      </c>
      <c r="J200" s="319" t="s">
        <v>101</v>
      </c>
      <c r="K200" s="317" t="str">
        <f>IF(('D&amp;C plant 1'!$C$23)&lt;2012,par!$F$141,"")</f>
        <v>&lt;===== Please Ignore this entry field</v>
      </c>
      <c r="L200" s="238"/>
      <c r="M200" s="238"/>
      <c r="N200" s="239"/>
      <c r="O200" s="240"/>
      <c r="P200" s="240"/>
      <c r="Q200" s="240"/>
      <c r="R200" s="240"/>
      <c r="S200" s="219"/>
      <c r="T200" s="219"/>
      <c r="U200" s="219"/>
    </row>
    <row r="201" spans="1:21" ht="30.25" customHeight="1" thickBot="1" x14ac:dyDescent="0.4">
      <c r="A201" s="973" t="s">
        <v>104</v>
      </c>
      <c r="B201" s="974"/>
      <c r="C201" s="974"/>
      <c r="D201" s="974"/>
      <c r="E201" s="974"/>
      <c r="F201" s="975"/>
      <c r="G201" s="330"/>
      <c r="H201" s="331"/>
      <c r="I201" s="323">
        <f t="shared" si="1"/>
        <v>0</v>
      </c>
      <c r="J201" s="319" t="s">
        <v>101</v>
      </c>
      <c r="K201" s="317" t="str">
        <f>IF(('D&amp;C plant 1'!$C$23)&lt;2012,par!$F$141,"")</f>
        <v>&lt;===== Please Ignore this entry field</v>
      </c>
      <c r="L201" s="238"/>
      <c r="M201" s="238"/>
      <c r="N201" s="239"/>
      <c r="O201" s="240"/>
      <c r="P201" s="240"/>
      <c r="Q201" s="240"/>
      <c r="R201" s="240"/>
      <c r="S201" s="219"/>
      <c r="T201" s="219"/>
      <c r="U201" s="219"/>
    </row>
    <row r="202" spans="1:21" ht="19.5" customHeight="1" x14ac:dyDescent="0.35">
      <c r="A202" s="99"/>
      <c r="B202" s="99"/>
      <c r="C202" s="99"/>
      <c r="D202" s="99"/>
      <c r="E202" s="99"/>
      <c r="F202" s="99"/>
      <c r="G202" s="99"/>
      <c r="H202" s="100"/>
      <c r="I202" s="101"/>
      <c r="J202" s="220"/>
      <c r="K202" s="221"/>
      <c r="L202" s="219"/>
      <c r="M202" s="219"/>
      <c r="N202" s="219"/>
      <c r="O202" s="219"/>
      <c r="P202" s="219"/>
      <c r="Q202" s="219"/>
      <c r="R202" s="219"/>
      <c r="S202" s="219"/>
      <c r="T202" s="219"/>
      <c r="U202" s="219"/>
    </row>
    <row r="203" spans="1:21" ht="19.5" customHeight="1" x14ac:dyDescent="0.35">
      <c r="A203" s="219"/>
      <c r="B203" s="219"/>
      <c r="C203" s="219"/>
      <c r="D203" s="219"/>
      <c r="E203" s="219"/>
      <c r="F203" s="219"/>
      <c r="G203" s="219"/>
      <c r="H203" s="219"/>
      <c r="I203" s="219"/>
      <c r="J203" s="220"/>
      <c r="K203" s="221"/>
      <c r="L203" s="219"/>
      <c r="M203" s="219"/>
      <c r="N203" s="222"/>
      <c r="O203" s="219"/>
      <c r="P203" s="219"/>
      <c r="Q203" s="219"/>
      <c r="R203" s="219"/>
      <c r="S203" s="219"/>
      <c r="T203" s="219"/>
      <c r="U203" s="219"/>
    </row>
    <row r="204" spans="1:21" ht="15" thickBot="1" x14ac:dyDescent="0.4">
      <c r="A204" s="219"/>
      <c r="B204" s="223"/>
      <c r="C204" s="219"/>
      <c r="D204" s="219"/>
      <c r="E204" s="219"/>
      <c r="F204" s="219"/>
      <c r="G204" s="219"/>
      <c r="H204" s="224"/>
      <c r="I204" s="225"/>
      <c r="J204" s="219"/>
      <c r="K204" s="219"/>
      <c r="L204" s="219"/>
      <c r="M204" s="219"/>
      <c r="N204" s="219"/>
      <c r="O204" s="219"/>
      <c r="P204" s="219"/>
      <c r="Q204" s="219"/>
      <c r="R204" s="219"/>
      <c r="S204" s="219"/>
      <c r="T204" s="219"/>
      <c r="U204" s="219"/>
    </row>
    <row r="205" spans="1:21" ht="15" customHeight="1" x14ac:dyDescent="0.35">
      <c r="A205" s="223"/>
      <c r="B205" s="223"/>
      <c r="C205" s="944" t="s">
        <v>39</v>
      </c>
      <c r="D205" s="945"/>
      <c r="E205" s="945"/>
      <c r="F205" s="945"/>
      <c r="G205" s="945"/>
      <c r="H205" s="945"/>
      <c r="I205" s="945"/>
      <c r="J205" s="946"/>
      <c r="K205" s="219"/>
      <c r="L205" s="219"/>
      <c r="M205" s="219"/>
      <c r="N205" s="219"/>
      <c r="O205" s="219"/>
      <c r="P205" s="219"/>
      <c r="Q205" s="219"/>
      <c r="R205" s="219"/>
      <c r="S205" s="219"/>
      <c r="T205" s="219"/>
      <c r="U205" s="219"/>
    </row>
    <row r="206" spans="1:21" x14ac:dyDescent="0.35">
      <c r="A206" s="223"/>
      <c r="B206" s="223"/>
      <c r="C206" s="947"/>
      <c r="D206" s="948"/>
      <c r="E206" s="948"/>
      <c r="F206" s="948"/>
      <c r="G206" s="948"/>
      <c r="H206" s="948"/>
      <c r="I206" s="948"/>
      <c r="J206" s="949"/>
      <c r="K206" s="219"/>
      <c r="L206" s="219"/>
      <c r="M206" s="219"/>
      <c r="N206" s="219"/>
      <c r="O206" s="219"/>
      <c r="P206" s="219"/>
      <c r="Q206" s="219"/>
      <c r="R206" s="219"/>
      <c r="S206" s="219"/>
      <c r="T206" s="219"/>
      <c r="U206" s="219"/>
    </row>
    <row r="207" spans="1:21" ht="35.5" customHeight="1" thickBot="1" x14ac:dyDescent="0.4">
      <c r="A207" s="223"/>
      <c r="B207" s="223"/>
      <c r="C207" s="950"/>
      <c r="D207" s="951"/>
      <c r="E207" s="951"/>
      <c r="F207" s="951"/>
      <c r="G207" s="951"/>
      <c r="H207" s="951"/>
      <c r="I207" s="951"/>
      <c r="J207" s="952"/>
      <c r="K207" s="219"/>
      <c r="L207" s="219"/>
      <c r="M207" s="219"/>
      <c r="N207" s="219"/>
      <c r="O207" s="219"/>
      <c r="P207" s="219"/>
      <c r="Q207" s="219"/>
      <c r="R207" s="219"/>
      <c r="S207" s="219"/>
      <c r="T207" s="219"/>
      <c r="U207" s="219"/>
    </row>
    <row r="208" spans="1:21" x14ac:dyDescent="0.35">
      <c r="A208" s="219"/>
      <c r="B208" s="223"/>
      <c r="C208" s="226"/>
      <c r="D208" s="226"/>
      <c r="E208" s="226"/>
      <c r="F208" s="226"/>
      <c r="G208" s="226"/>
      <c r="H208" s="226"/>
      <c r="I208" s="226"/>
      <c r="J208" s="219"/>
      <c r="K208" s="219"/>
      <c r="L208" s="219"/>
      <c r="M208" s="219"/>
      <c r="N208" s="219"/>
      <c r="O208" s="219"/>
      <c r="P208" s="219"/>
      <c r="Q208" s="219"/>
      <c r="R208" s="219"/>
      <c r="S208" s="219"/>
      <c r="T208" s="219"/>
      <c r="U208" s="219"/>
    </row>
    <row r="209" spans="1:21" x14ac:dyDescent="0.35">
      <c r="A209" s="219"/>
      <c r="B209" s="219"/>
      <c r="C209" s="226"/>
      <c r="D209" s="226"/>
      <c r="E209" s="226"/>
      <c r="F209" s="226"/>
      <c r="G209" s="226"/>
      <c r="H209" s="219"/>
      <c r="I209" s="219"/>
      <c r="J209" s="219"/>
      <c r="K209" s="219"/>
      <c r="L209" s="219"/>
      <c r="M209" s="219"/>
      <c r="N209" s="219"/>
      <c r="O209" s="219"/>
      <c r="P209" s="219"/>
      <c r="Q209" s="219"/>
      <c r="R209" s="219"/>
      <c r="S209" s="219"/>
      <c r="T209" s="219"/>
      <c r="U209" s="219"/>
    </row>
    <row r="210" spans="1:21" x14ac:dyDescent="0.35">
      <c r="A210" s="219"/>
      <c r="B210" s="219"/>
      <c r="C210" s="219"/>
      <c r="D210" s="219"/>
      <c r="E210" s="219"/>
      <c r="F210" s="219"/>
      <c r="G210" s="219"/>
      <c r="H210" s="219"/>
      <c r="I210" s="219"/>
      <c r="J210" s="219"/>
      <c r="K210" s="219"/>
      <c r="L210" s="219"/>
      <c r="M210" s="219"/>
      <c r="N210" s="219"/>
      <c r="O210" s="219"/>
      <c r="P210" s="219"/>
      <c r="Q210" s="219"/>
      <c r="R210" s="219"/>
      <c r="S210" s="219"/>
      <c r="T210" s="219"/>
      <c r="U210" s="219"/>
    </row>
    <row r="211" spans="1:21" x14ac:dyDescent="0.35">
      <c r="A211" s="219"/>
      <c r="B211" s="219"/>
      <c r="C211" s="219"/>
      <c r="D211" s="219"/>
      <c r="E211" s="219"/>
      <c r="F211" s="219"/>
      <c r="G211" s="219"/>
      <c r="H211" s="219"/>
      <c r="I211" s="219"/>
      <c r="J211" s="219"/>
      <c r="K211" s="219"/>
      <c r="L211" s="219"/>
      <c r="M211" s="219"/>
      <c r="N211" s="219"/>
      <c r="O211" s="219"/>
      <c r="P211" s="219"/>
      <c r="Q211" s="219"/>
      <c r="R211" s="219"/>
      <c r="S211" s="219"/>
      <c r="T211" s="219"/>
      <c r="U211" s="219"/>
    </row>
    <row r="212" spans="1:21" x14ac:dyDescent="0.35">
      <c r="A212" s="219"/>
      <c r="B212" s="219"/>
      <c r="C212" s="219"/>
      <c r="D212" s="219"/>
      <c r="E212" s="219"/>
      <c r="F212" s="219"/>
      <c r="G212" s="219"/>
      <c r="H212" s="219"/>
      <c r="I212" s="219"/>
      <c r="J212" s="219"/>
      <c r="K212" s="219"/>
      <c r="L212" s="219"/>
      <c r="M212" s="219"/>
      <c r="N212" s="219"/>
      <c r="O212" s="219"/>
      <c r="P212" s="219"/>
      <c r="Q212" s="219"/>
      <c r="R212" s="219"/>
      <c r="S212" s="219"/>
      <c r="T212" s="219"/>
      <c r="U212" s="219"/>
    </row>
    <row r="213" spans="1:21" x14ac:dyDescent="0.35">
      <c r="A213" s="219"/>
      <c r="B213" s="219"/>
      <c r="C213" s="219"/>
      <c r="D213" s="219"/>
      <c r="E213" s="219"/>
      <c r="F213" s="219"/>
      <c r="G213" s="219"/>
      <c r="H213" s="219"/>
      <c r="I213" s="219"/>
      <c r="J213" s="219"/>
      <c r="K213" s="219"/>
      <c r="L213" s="219"/>
      <c r="M213" s="219"/>
      <c r="N213" s="219"/>
      <c r="O213" s="219"/>
      <c r="P213" s="219"/>
      <c r="Q213" s="219"/>
      <c r="R213" s="219"/>
      <c r="S213" s="219"/>
      <c r="T213" s="219"/>
      <c r="U213" s="219"/>
    </row>
    <row r="214" spans="1:21" x14ac:dyDescent="0.35">
      <c r="A214" s="219"/>
      <c r="B214" s="219"/>
      <c r="C214" s="219"/>
      <c r="D214" s="219"/>
      <c r="E214" s="219"/>
      <c r="F214" s="219"/>
      <c r="G214" s="219"/>
      <c r="H214" s="219"/>
      <c r="I214" s="219"/>
      <c r="J214" s="219"/>
      <c r="K214" s="219"/>
      <c r="L214" s="219"/>
      <c r="M214" s="219"/>
      <c r="N214" s="219"/>
      <c r="O214" s="219"/>
      <c r="P214" s="219"/>
      <c r="Q214" s="219"/>
      <c r="R214" s="219"/>
      <c r="S214" s="219"/>
      <c r="T214" s="219"/>
      <c r="U214" s="219"/>
    </row>
    <row r="215" spans="1:21" x14ac:dyDescent="0.35">
      <c r="A215" s="219"/>
      <c r="B215" s="219"/>
      <c r="C215" s="219"/>
      <c r="D215" s="219"/>
      <c r="E215" s="219"/>
      <c r="F215" s="219"/>
      <c r="G215" s="219"/>
      <c r="H215" s="219"/>
      <c r="I215" s="219"/>
      <c r="J215" s="219"/>
      <c r="K215" s="219"/>
      <c r="L215" s="219"/>
      <c r="M215" s="219"/>
      <c r="N215" s="219"/>
      <c r="O215" s="219"/>
      <c r="P215" s="219"/>
      <c r="Q215" s="219"/>
      <c r="R215" s="219"/>
      <c r="S215" s="219"/>
      <c r="T215" s="219"/>
      <c r="U215" s="219"/>
    </row>
    <row r="216" spans="1:21" x14ac:dyDescent="0.35">
      <c r="A216" s="219"/>
      <c r="B216" s="219"/>
      <c r="C216" s="219"/>
      <c r="D216" s="219"/>
      <c r="E216" s="219"/>
      <c r="F216" s="219"/>
      <c r="G216" s="219"/>
      <c r="H216" s="219"/>
      <c r="I216" s="219"/>
      <c r="J216" s="219"/>
      <c r="K216" s="219"/>
      <c r="L216" s="219"/>
      <c r="M216" s="219"/>
      <c r="N216" s="219"/>
      <c r="O216" s="219"/>
      <c r="P216" s="219"/>
      <c r="Q216" s="219"/>
      <c r="R216" s="219"/>
      <c r="S216" s="219"/>
      <c r="T216" s="219"/>
      <c r="U216" s="219"/>
    </row>
    <row r="217" spans="1:21" x14ac:dyDescent="0.35">
      <c r="A217" s="219"/>
      <c r="B217" s="219"/>
      <c r="C217" s="219"/>
      <c r="D217" s="219"/>
      <c r="E217" s="219"/>
      <c r="F217" s="219"/>
      <c r="G217" s="219"/>
      <c r="H217" s="219"/>
      <c r="I217" s="219"/>
      <c r="J217" s="219"/>
      <c r="K217" s="219"/>
      <c r="L217" s="219"/>
      <c r="M217" s="219"/>
      <c r="N217" s="219"/>
      <c r="O217" s="219"/>
      <c r="P217" s="219"/>
      <c r="Q217" s="219"/>
      <c r="R217" s="219"/>
      <c r="S217" s="219"/>
      <c r="T217" s="219"/>
      <c r="U217" s="219"/>
    </row>
    <row r="218" spans="1:21" x14ac:dyDescent="0.35">
      <c r="A218" s="219"/>
      <c r="B218" s="219"/>
      <c r="C218" s="219"/>
      <c r="D218" s="219"/>
      <c r="E218" s="219"/>
      <c r="F218" s="219"/>
      <c r="G218" s="219"/>
      <c r="H218" s="219"/>
      <c r="I218" s="219"/>
      <c r="J218" s="219"/>
      <c r="K218" s="219"/>
      <c r="L218" s="219"/>
      <c r="M218" s="219"/>
      <c r="N218" s="219"/>
      <c r="O218" s="219"/>
      <c r="P218" s="219"/>
      <c r="Q218" s="219"/>
      <c r="R218" s="219"/>
      <c r="S218" s="219"/>
      <c r="T218" s="219"/>
      <c r="U218" s="219"/>
    </row>
    <row r="219" spans="1:21" x14ac:dyDescent="0.35">
      <c r="A219" s="219"/>
      <c r="B219" s="219"/>
      <c r="C219" s="219"/>
      <c r="D219" s="219"/>
      <c r="E219" s="219"/>
      <c r="F219" s="219"/>
      <c r="G219" s="219"/>
      <c r="H219" s="219"/>
      <c r="I219" s="219"/>
      <c r="J219" s="219"/>
      <c r="K219" s="219"/>
      <c r="L219" s="219"/>
      <c r="M219" s="219"/>
      <c r="N219" s="219"/>
      <c r="O219" s="219"/>
      <c r="P219" s="219"/>
      <c r="Q219" s="219"/>
      <c r="R219" s="219"/>
      <c r="S219" s="219"/>
      <c r="T219" s="219"/>
      <c r="U219" s="219"/>
    </row>
    <row r="220" spans="1:21" x14ac:dyDescent="0.35">
      <c r="A220" s="219"/>
      <c r="B220" s="219"/>
      <c r="C220" s="219"/>
      <c r="D220" s="219"/>
      <c r="E220" s="219"/>
      <c r="F220" s="219"/>
      <c r="G220" s="219"/>
      <c r="H220" s="219"/>
      <c r="I220" s="219"/>
      <c r="J220" s="219"/>
      <c r="K220" s="219"/>
      <c r="L220" s="219"/>
      <c r="M220" s="219"/>
      <c r="N220" s="219"/>
      <c r="O220" s="219"/>
      <c r="P220" s="219"/>
      <c r="Q220" s="219"/>
      <c r="R220" s="219"/>
      <c r="S220" s="219"/>
      <c r="T220" s="219"/>
      <c r="U220" s="219"/>
    </row>
    <row r="221" spans="1:21" x14ac:dyDescent="0.35">
      <c r="A221" s="219"/>
      <c r="B221" s="219"/>
      <c r="C221" s="219"/>
      <c r="D221" s="219"/>
      <c r="E221" s="219"/>
      <c r="F221" s="219"/>
      <c r="G221" s="219"/>
      <c r="H221" s="219"/>
      <c r="I221" s="219"/>
      <c r="J221" s="219"/>
      <c r="K221" s="219"/>
      <c r="L221" s="219"/>
      <c r="M221" s="219"/>
      <c r="N221" s="219"/>
      <c r="O221" s="219"/>
      <c r="P221" s="219"/>
      <c r="Q221" s="219"/>
      <c r="R221" s="219"/>
      <c r="S221" s="219"/>
      <c r="T221" s="219"/>
      <c r="U221" s="219"/>
    </row>
    <row r="222" spans="1:21" x14ac:dyDescent="0.35">
      <c r="A222" s="219"/>
      <c r="B222" s="219"/>
      <c r="C222" s="219"/>
      <c r="D222" s="219"/>
      <c r="E222" s="219"/>
      <c r="F222" s="219"/>
      <c r="G222" s="219"/>
      <c r="H222" s="219"/>
      <c r="I222" s="219"/>
      <c r="J222" s="219"/>
      <c r="K222" s="219"/>
      <c r="L222" s="219"/>
      <c r="M222" s="219"/>
      <c r="N222" s="219"/>
      <c r="O222" s="219"/>
      <c r="P222" s="219"/>
      <c r="Q222" s="219"/>
      <c r="R222" s="219"/>
      <c r="S222" s="219"/>
      <c r="T222" s="219"/>
      <c r="U222" s="219"/>
    </row>
    <row r="223" spans="1:21" x14ac:dyDescent="0.35">
      <c r="A223" s="219"/>
      <c r="B223" s="219"/>
      <c r="C223" s="219"/>
      <c r="D223" s="219"/>
      <c r="E223" s="219"/>
      <c r="F223" s="219"/>
      <c r="G223" s="219"/>
      <c r="H223" s="219"/>
      <c r="I223" s="219"/>
      <c r="J223" s="219"/>
      <c r="K223" s="219"/>
      <c r="L223" s="219"/>
      <c r="M223" s="219"/>
      <c r="N223" s="219"/>
      <c r="O223" s="219"/>
      <c r="P223" s="219"/>
      <c r="Q223" s="219"/>
      <c r="R223" s="219"/>
      <c r="S223" s="219"/>
      <c r="T223" s="219"/>
      <c r="U223" s="219"/>
    </row>
    <row r="224" spans="1:21" x14ac:dyDescent="0.35">
      <c r="A224" s="219"/>
      <c r="B224" s="219"/>
      <c r="C224" s="219"/>
      <c r="D224" s="219"/>
      <c r="E224" s="219"/>
      <c r="F224" s="219"/>
      <c r="G224" s="219"/>
      <c r="H224" s="219"/>
      <c r="I224" s="219"/>
      <c r="J224" s="219"/>
      <c r="K224" s="219"/>
      <c r="L224" s="219"/>
      <c r="M224" s="219"/>
      <c r="N224" s="219"/>
      <c r="O224" s="219"/>
      <c r="P224" s="219"/>
      <c r="Q224" s="219"/>
      <c r="R224" s="219"/>
      <c r="S224" s="219"/>
      <c r="T224" s="219"/>
      <c r="U224" s="219"/>
    </row>
    <row r="225" spans="1:21" x14ac:dyDescent="0.35">
      <c r="A225" s="219"/>
      <c r="B225" s="219"/>
      <c r="C225" s="219"/>
      <c r="D225" s="219"/>
      <c r="E225" s="219"/>
      <c r="F225" s="219"/>
      <c r="G225" s="219"/>
      <c r="H225" s="219"/>
      <c r="I225" s="219"/>
      <c r="J225" s="219"/>
      <c r="K225" s="219"/>
      <c r="L225" s="219"/>
      <c r="M225" s="219"/>
      <c r="N225" s="219"/>
      <c r="O225" s="219"/>
      <c r="P225" s="219"/>
      <c r="Q225" s="219"/>
      <c r="R225" s="219"/>
      <c r="S225" s="219"/>
      <c r="T225" s="219"/>
      <c r="U225" s="219"/>
    </row>
    <row r="226" spans="1:21" x14ac:dyDescent="0.35">
      <c r="A226" s="219"/>
      <c r="B226" s="219"/>
      <c r="C226" s="219"/>
      <c r="D226" s="219"/>
      <c r="E226" s="219"/>
      <c r="F226" s="219"/>
      <c r="G226" s="219"/>
      <c r="H226" s="219"/>
      <c r="I226" s="219"/>
      <c r="J226" s="219"/>
      <c r="K226" s="219"/>
      <c r="L226" s="219"/>
      <c r="M226" s="219"/>
      <c r="N226" s="219"/>
      <c r="O226" s="219"/>
      <c r="P226" s="219"/>
      <c r="Q226" s="219"/>
      <c r="R226" s="219"/>
      <c r="S226" s="219"/>
      <c r="T226" s="219"/>
      <c r="U226" s="219"/>
    </row>
    <row r="227" spans="1:21" x14ac:dyDescent="0.35">
      <c r="A227" s="219"/>
      <c r="B227" s="219"/>
      <c r="C227" s="219"/>
      <c r="D227" s="219"/>
      <c r="E227" s="219"/>
      <c r="F227" s="219"/>
      <c r="G227" s="219"/>
      <c r="H227" s="219"/>
      <c r="I227" s="219"/>
      <c r="J227" s="219"/>
      <c r="K227" s="219"/>
      <c r="L227" s="219"/>
      <c r="M227" s="219"/>
      <c r="N227" s="219"/>
      <c r="O227" s="219"/>
      <c r="P227" s="219"/>
      <c r="Q227" s="219"/>
      <c r="R227" s="219"/>
      <c r="S227" s="219"/>
      <c r="T227" s="219"/>
      <c r="U227" s="219"/>
    </row>
    <row r="228" spans="1:21" x14ac:dyDescent="0.35">
      <c r="A228" s="219"/>
      <c r="B228" s="219"/>
      <c r="C228" s="219"/>
      <c r="D228" s="219"/>
      <c r="E228" s="219"/>
      <c r="F228" s="219"/>
      <c r="G228" s="219"/>
      <c r="H228" s="219"/>
      <c r="I228" s="219"/>
      <c r="J228" s="219"/>
      <c r="K228" s="219"/>
      <c r="L228" s="219"/>
      <c r="M228" s="219"/>
      <c r="N228" s="219"/>
      <c r="O228" s="219"/>
      <c r="P228" s="219"/>
      <c r="Q228" s="219"/>
      <c r="R228" s="219"/>
      <c r="S228" s="219"/>
      <c r="T228" s="219"/>
      <c r="U228" s="219"/>
    </row>
    <row r="229" spans="1:21" x14ac:dyDescent="0.35">
      <c r="A229" s="227" t="s">
        <v>83</v>
      </c>
      <c r="B229" s="219"/>
      <c r="C229" s="219"/>
      <c r="D229" s="219"/>
      <c r="E229" s="219"/>
      <c r="F229" s="219"/>
      <c r="G229" s="219"/>
      <c r="H229" s="219"/>
      <c r="I229" s="219"/>
      <c r="J229" s="219"/>
      <c r="K229" s="219"/>
      <c r="L229" s="219"/>
      <c r="M229" s="219"/>
      <c r="N229" s="219"/>
      <c r="O229" s="219"/>
      <c r="P229" s="219"/>
      <c r="Q229" s="219"/>
      <c r="R229" s="219"/>
      <c r="S229" s="219"/>
      <c r="T229" s="219"/>
      <c r="U229" s="219"/>
    </row>
    <row r="230" spans="1:21" ht="30.25" customHeight="1" x14ac:dyDescent="0.35">
      <c r="A230" s="935" t="s">
        <v>55</v>
      </c>
      <c r="B230" s="936"/>
      <c r="C230" s="936"/>
      <c r="D230" s="936"/>
      <c r="E230" s="936"/>
      <c r="F230" s="936"/>
      <c r="G230" s="936"/>
      <c r="H230" s="936"/>
      <c r="I230" s="936"/>
      <c r="J230" s="936"/>
      <c r="K230" s="936"/>
      <c r="L230" s="937"/>
      <c r="M230" s="219"/>
      <c r="N230" s="219"/>
      <c r="O230" s="219"/>
      <c r="P230" s="219"/>
      <c r="Q230" s="219"/>
      <c r="R230" s="219"/>
      <c r="S230" s="219"/>
      <c r="T230" s="219"/>
      <c r="U230" s="219"/>
    </row>
    <row r="231" spans="1:21" x14ac:dyDescent="0.35">
      <c r="A231" s="219"/>
      <c r="B231" s="219"/>
      <c r="C231" s="219"/>
      <c r="D231" s="219"/>
      <c r="E231" s="219"/>
      <c r="F231" s="219"/>
      <c r="G231" s="219"/>
      <c r="H231" s="219"/>
      <c r="I231" s="219"/>
      <c r="J231" s="219"/>
      <c r="K231" s="219"/>
      <c r="L231" s="219"/>
      <c r="M231" s="219"/>
      <c r="N231" s="219"/>
      <c r="O231" s="219"/>
      <c r="P231" s="219"/>
      <c r="Q231" s="219"/>
      <c r="R231" s="219"/>
      <c r="S231" s="219"/>
      <c r="T231" s="219"/>
      <c r="U231" s="219"/>
    </row>
    <row r="232" spans="1:21" x14ac:dyDescent="0.35">
      <c r="A232" s="219"/>
      <c r="B232" s="219"/>
      <c r="C232" s="219"/>
      <c r="D232" s="219"/>
      <c r="E232" s="219"/>
      <c r="F232" s="219"/>
      <c r="G232" s="228" t="str">
        <f ca="1">par!D2</f>
        <v>D&amp;C plant 1</v>
      </c>
      <c r="H232" s="228" t="str">
        <f ca="1">par!D3</f>
        <v>D&amp;C plant 2</v>
      </c>
      <c r="I232" s="228" t="str">
        <f ca="1">par!D4</f>
        <v>D&amp;C plant 3</v>
      </c>
      <c r="J232" s="228" t="s">
        <v>48</v>
      </c>
      <c r="K232" s="376" t="s">
        <v>235</v>
      </c>
      <c r="L232" s="219"/>
      <c r="M232" s="219"/>
      <c r="N232" s="219"/>
      <c r="O232" s="219"/>
      <c r="P232" s="219"/>
      <c r="Q232" s="219"/>
      <c r="R232" s="219"/>
      <c r="S232" s="219"/>
      <c r="T232" s="219"/>
      <c r="U232" s="219"/>
    </row>
    <row r="233" spans="1:21" ht="30.25" customHeight="1" x14ac:dyDescent="0.35">
      <c r="A233" s="938" t="str">
        <f t="shared" ref="A233:A251" si="2">A183</f>
        <v>The population served by wastewater treatment plant</v>
      </c>
      <c r="B233" s="939"/>
      <c r="C233" s="939"/>
      <c r="D233" s="939"/>
      <c r="E233" s="939"/>
      <c r="F233" s="940"/>
      <c r="G233" s="378" t="str">
        <f>IF('Methane method 1'!D5+'Methane method 2 3'!D14&gt;=2015,IF('Methane method 1'!D6=1, IF(ISNUMBER('Methane method 1'!$F$9),'Methane method 1'!$F$9,""),""),IF(ISNUMBER('D&amp;C plant 1'!$D$26),'D&amp;C plant 1'!$D$26,""))</f>
        <v/>
      </c>
      <c r="H233" s="229" t="str">
        <f>IF(ISNUMBER('D&amp;C plant 2'!$D$26),'D&amp;C plant 2'!$D$26,"")</f>
        <v/>
      </c>
      <c r="I233" s="229" t="str">
        <f>IF(ISNUMBER('D&amp;C plant 3'!$D$26),'D&amp;C plant 3'!$D$26,"")</f>
        <v/>
      </c>
      <c r="J233" s="229" t="str">
        <f>IF(ISNUMBER(#REF!),#REF!,"")</f>
        <v/>
      </c>
      <c r="K233" s="376"/>
      <c r="L233" s="219"/>
      <c r="M233" s="219"/>
      <c r="N233" s="219"/>
      <c r="O233" s="219"/>
      <c r="P233" s="219"/>
      <c r="Q233" s="219"/>
      <c r="R233" s="219"/>
      <c r="S233" s="219"/>
      <c r="T233" s="219"/>
      <c r="U233" s="219"/>
    </row>
    <row r="234" spans="1:21" ht="30.25" customHeight="1" x14ac:dyDescent="0.35">
      <c r="A234" s="938" t="str">
        <f t="shared" si="2"/>
        <v>The fraction of COD in wastewater anaerobically treated</v>
      </c>
      <c r="B234" s="939"/>
      <c r="C234" s="939"/>
      <c r="D234" s="939"/>
      <c r="E234" s="939"/>
      <c r="F234" s="940"/>
      <c r="G234" s="378" t="str">
        <f>IF('Methane method 1'!D5+'Methane method 2 3'!D14&gt;=2015,IF('Methane method 1'!D6=1, IF(ISNUMBER('Methane method 1'!$F$22),'Methane method 1'!$F$22,""),IF(ISNUMBER('Methane method 2 3'!$F$31),'Methane method 2 3'!$F$31,"")),IF(ISNUMBER('D&amp;C plant 1'!$D$39),'D&amp;C plant 1'!$D$39,""))</f>
        <v/>
      </c>
      <c r="H234" s="229" t="str">
        <f>IF(ISNUMBER('D&amp;C plant 2'!$D$39),'D&amp;C plant 2'!$D$39,"")</f>
        <v/>
      </c>
      <c r="I234" s="229" t="str">
        <f>IF(ISNUMBER('D&amp;C plant 3'!$D$39),'D&amp;C plant 3'!$D$39,"")</f>
        <v/>
      </c>
      <c r="J234" s="229" t="str">
        <f>IF(ISNUMBER(#REF!),#REF!,"")</f>
        <v/>
      </c>
      <c r="K234" s="376"/>
      <c r="L234" s="219"/>
      <c r="M234" s="219"/>
      <c r="N234" s="219"/>
      <c r="O234" s="219"/>
      <c r="P234" s="219"/>
      <c r="Q234" s="219"/>
      <c r="R234" s="219"/>
      <c r="S234" s="219"/>
      <c r="T234" s="219"/>
      <c r="U234" s="219"/>
    </row>
    <row r="235" spans="1:21" ht="30.25" customHeight="1" x14ac:dyDescent="0.35">
      <c r="A235" s="938" t="str">
        <f t="shared" si="2"/>
        <v>The fraction of COD removed as sludge</v>
      </c>
      <c r="B235" s="939"/>
      <c r="C235" s="939"/>
      <c r="D235" s="939"/>
      <c r="E235" s="939"/>
      <c r="F235" s="940"/>
      <c r="G235" s="377" t="str">
        <f>IF('Methane method 1'!D5+'Methane method 2 3'!D14&gt;=2015,IF('Methane method 1'!D6=1, IF(ISNUMBER('Methane method 1'!$F$18/'Methane method 1'!$F$11),'Methane method 1'!$F$18/'Methane method 1'!$F$11,""),IF(ISNUMBER('Methane method 2 3'!$F$35*0.0006784*21),'Methane method 2 3'!$F$25/'Methane method 2 3'!$F$18,"")),IF(ISNUMBER('D&amp;C plant 1'!$D$35/'D&amp;C plant 1'!D28),'D&amp;C plant 1'!$D$35/'D&amp;C plant 1'!D28,""))</f>
        <v/>
      </c>
      <c r="H235" s="230" t="str">
        <f>IF(ISNUMBER('D&amp;C plant 2'!$D$35/'D&amp;C plant 2'!D28),'D&amp;C plant 2'!$D$35/'D&amp;C plant 2'!D28,"")</f>
        <v/>
      </c>
      <c r="I235" s="230" t="str">
        <f>IF(ISNUMBER('D&amp;C plant 3'!$D$35/'D&amp;C plant 3'!D28),'D&amp;C plant 3'!$D$35/'D&amp;C plant 3'!D28,"")</f>
        <v/>
      </c>
      <c r="J235" s="230" t="str">
        <f>IF(ISNUMBER(#REF!/#REF!),#REF!/#REF!,"")</f>
        <v/>
      </c>
      <c r="K235" s="376"/>
      <c r="L235" s="219"/>
      <c r="M235" s="219"/>
      <c r="N235" s="219"/>
      <c r="O235" s="219"/>
      <c r="P235" s="219"/>
      <c r="Q235" s="219"/>
      <c r="R235" s="219"/>
      <c r="S235" s="219"/>
      <c r="T235" s="219"/>
      <c r="U235" s="219"/>
    </row>
    <row r="236" spans="1:21" ht="30.25" customHeight="1" x14ac:dyDescent="0.35">
      <c r="A236" s="938" t="str">
        <f t="shared" si="2"/>
        <v>The tonnes of COD in sludge transferred off site and disposed at landfill</v>
      </c>
      <c r="B236" s="939"/>
      <c r="C236" s="939"/>
      <c r="D236" s="939"/>
      <c r="E236" s="939"/>
      <c r="F236" s="940"/>
      <c r="G236" s="379" t="str">
        <f>IF('Methane method 1'!D5+'Methane method 2 3'!D14&gt;=2015,IF('Methane method 1'!D6=1, IF(ISNUMBER('Methane method 1'!$F$20),'Methane method 1'!$F$20,""),IF(ISNUMBER('Methane method 2 3'!$F$29),'Methane method 2 3'!$F$29,"")),IF(ISNUMBER('D&amp;C plant 1'!$D$37),'D&amp;C plant 1'!$D$37,""))</f>
        <v/>
      </c>
      <c r="H236" s="231" t="str">
        <f>IF(ISNUMBER('D&amp;C plant 2'!$D$37),'D&amp;C plant 2'!$D$37,"")</f>
        <v/>
      </c>
      <c r="I236" s="231" t="str">
        <f>IF(ISNUMBER('D&amp;C plant 3'!$D$37),'D&amp;C plant 3'!$D$37,"")</f>
        <v/>
      </c>
      <c r="J236" s="231" t="str">
        <f>IF(ISNUMBER(#REF!),#REF!,"")</f>
        <v/>
      </c>
      <c r="K236" s="376"/>
      <c r="L236" s="219"/>
      <c r="M236" s="219"/>
      <c r="N236" s="219"/>
      <c r="O236" s="219"/>
      <c r="P236" s="219"/>
      <c r="Q236" s="219"/>
      <c r="R236" s="219"/>
      <c r="S236" s="219"/>
      <c r="T236" s="219"/>
      <c r="U236" s="219"/>
    </row>
    <row r="237" spans="1:21" ht="30.25" customHeight="1" x14ac:dyDescent="0.35">
      <c r="A237" s="938" t="str">
        <f t="shared" si="2"/>
        <v>The tonnes of COD in sludge transferred off site and disposed at a site other than landfill</v>
      </c>
      <c r="B237" s="939"/>
      <c r="C237" s="939"/>
      <c r="D237" s="939"/>
      <c r="E237" s="939"/>
      <c r="F237" s="940"/>
      <c r="G237" s="379" t="str">
        <f>IF('Methane method 1'!D5+'Methane method 2 3'!D14&gt;=2015,IF('Methane method 1'!D6=1, IF(ISNUMBER('Methane method 1'!$F$21),'Methane method 1'!$F$21,""),IF(ISNUMBER('Methane method 2 3'!$F$30),'Methane method 2 3'!$F$30,"")),IF(ISNUMBER('D&amp;C plant 1'!$D$38),'D&amp;C plant 1'!$D$38,""))</f>
        <v/>
      </c>
      <c r="H237" s="231" t="str">
        <f>IF(ISNUMBER('D&amp;C plant 2'!$D$38),'D&amp;C plant 2'!$D$38,"")</f>
        <v/>
      </c>
      <c r="I237" s="231" t="str">
        <f>IF(ISNUMBER('D&amp;C plant 3'!$D$38),'D&amp;C plant 3'!$D$38,"")</f>
        <v/>
      </c>
      <c r="J237" s="231" t="str">
        <f>IF(ISNUMBER(#REF!),#REF!,"")</f>
        <v/>
      </c>
      <c r="K237" s="376"/>
      <c r="L237" s="219"/>
      <c r="M237" s="219"/>
      <c r="N237" s="219"/>
      <c r="O237" s="219"/>
      <c r="P237" s="219"/>
      <c r="Q237" s="219"/>
      <c r="R237" s="219"/>
      <c r="S237" s="219"/>
      <c r="T237" s="219"/>
      <c r="U237" s="219"/>
    </row>
    <row r="238" spans="1:21" ht="30.25" customHeight="1" x14ac:dyDescent="0.35">
      <c r="A238" s="938" t="str">
        <f t="shared" si="2"/>
        <v>The tonnes of methane (CO2-e) captured for production of electricity on site</v>
      </c>
      <c r="B238" s="939"/>
      <c r="C238" s="939"/>
      <c r="D238" s="939"/>
      <c r="E238" s="939"/>
      <c r="F238" s="940"/>
      <c r="G238" s="380" t="str">
        <f>IF('Methane method 1'!D5+'Methane method 2 3'!D14&gt;=2015,IF('Methane method 1'!D6=1, IF(ISNUMBER('Methane method 1'!$F$24*0.0006784*21),'Methane method 1'!$F$24*0.0006784*21,""),IF(ISNUMBER('Methane method 2 3'!$F$33*0.0006784*21),'Methane method 2 3'!$F$33*0.0006784*21,"")),IF(ISNUMBER('D&amp;C plant 1'!$D$41*0.0006784*21),'D&amp;C plant 1'!$D$41*0.0006784*21,""))</f>
        <v/>
      </c>
      <c r="H238" s="229" t="str">
        <f>IF(ISNUMBER('D&amp;C plant 2'!$D$41*0.0006784*21),'D&amp;C plant 2'!$D$41*0.0006784*21,"")</f>
        <v/>
      </c>
      <c r="I238" s="229" t="str">
        <f>IF(ISNUMBER('D&amp;C plant 3'!$D$41*0.0006784*21),'D&amp;C plant 3'!$D$41*0.0006784*21,"")</f>
        <v/>
      </c>
      <c r="J238" s="229" t="str">
        <f>IF(ISNUMBER(#REF!*0.0006784*21),#REF!*0.0006784*21,"")</f>
        <v/>
      </c>
      <c r="K238" s="376"/>
      <c r="L238" s="219"/>
      <c r="M238" s="219"/>
      <c r="N238" s="219"/>
      <c r="O238" s="219"/>
      <c r="P238" s="219"/>
      <c r="Q238" s="219"/>
      <c r="R238" s="219"/>
      <c r="S238" s="219"/>
      <c r="T238" s="219"/>
      <c r="U238" s="219"/>
    </row>
    <row r="239" spans="1:21" ht="30.25" customHeight="1" x14ac:dyDescent="0.35">
      <c r="A239" s="938" t="str">
        <f t="shared" si="2"/>
        <v>The tonnes of methane (CO2-e) captured and transferred off site</v>
      </c>
      <c r="B239" s="939"/>
      <c r="C239" s="939"/>
      <c r="D239" s="939"/>
      <c r="E239" s="939"/>
      <c r="F239" s="940"/>
      <c r="G239" s="378" t="str">
        <f>IF('Methane method 1'!D5+'Methane method 2 3'!D14&gt;=2015,IF('Methane method 1'!D6=1, IF(ISNUMBER('Methane method 1'!$F$26*0.0006784*21),'Methane method 1'!$F$26*0.0006784*21,""),IF(ISNUMBER('Methane method 2 3'!$F$35*0.0006784*21),'Methane method 2 3'!$F$35*0.0006784*21,"")),IF(ISNUMBER('D&amp;C plant 1'!$D$43*0.0006784*21),'D&amp;C plant 1'!$D$43*0.0006784*21,""))</f>
        <v/>
      </c>
      <c r="H239" s="229" t="str">
        <f>IF(ISNUMBER('D&amp;C plant 2'!$D$43*0.0006784*21),'D&amp;C plant 2'!$D$43*0.0006784*21,"")</f>
        <v/>
      </c>
      <c r="I239" s="229" t="str">
        <f>IF(ISNUMBER('D&amp;C plant 3'!$D$43*0.0006784*21),'D&amp;C plant 3'!$D$43*0.0006784*21,"")</f>
        <v/>
      </c>
      <c r="J239" s="229" t="str">
        <f>IF(ISNUMBER(#REF!*0.0006784*21),#REF!*0.0006784*21,"")</f>
        <v/>
      </c>
      <c r="K239" s="376"/>
      <c r="L239" s="219"/>
      <c r="M239" s="219"/>
      <c r="N239" s="219"/>
      <c r="O239" s="219"/>
      <c r="P239" s="219"/>
      <c r="Q239" s="219"/>
      <c r="R239" s="219"/>
      <c r="S239" s="219"/>
      <c r="T239" s="219"/>
      <c r="U239" s="219"/>
    </row>
    <row r="240" spans="1:21" ht="30.25" customHeight="1" x14ac:dyDescent="0.35">
      <c r="A240" s="938" t="str">
        <f t="shared" si="2"/>
        <v>The tonnes of methane (CO2-e) flared</v>
      </c>
      <c r="B240" s="939"/>
      <c r="C240" s="939"/>
      <c r="D240" s="939"/>
      <c r="E240" s="939"/>
      <c r="F240" s="940"/>
      <c r="G240" s="380" t="str">
        <f>IF('Methane method 1'!D5+'Methane method 2 3'!D14&gt;=2015,IF('Methane method 1'!D6=1, IF(ISNUMBER('Methane method 1'!$F$25*0.0006784*21),'Methane method 1'!$F$25*0.0006784*21,""),IF(ISNUMBER('Methane method 2 3'!$F$34*0.0006784*21),'Methane method 2 3'!$F$34*0.0006784*21,"")),IF(ISNUMBER('D&amp;C plant 1'!$D$42*0.0006784*21),'D&amp;C plant 1'!$D$42*0.0006784*21,""))</f>
        <v/>
      </c>
      <c r="H240" s="229" t="str">
        <f>IF(ISNUMBER('D&amp;C plant 2'!$D$42*0.0006784*21),'D&amp;C plant 2'!$D$42*0.0006784*21,"")</f>
        <v/>
      </c>
      <c r="I240" s="229" t="str">
        <f>IF(ISNUMBER('D&amp;C plant 3'!$D$42*0.0006784*21),'D&amp;C plant 3'!$D$42*0.0006784*21,"")</f>
        <v/>
      </c>
      <c r="J240" s="229" t="str">
        <f>IF(ISNUMBER(#REF!*0.0006784*21),#REF!*0.0006784*21,"")</f>
        <v/>
      </c>
      <c r="K240" s="376"/>
      <c r="L240" s="219"/>
      <c r="M240" s="219"/>
      <c r="N240" s="219"/>
      <c r="O240" s="219"/>
      <c r="P240" s="219"/>
      <c r="Q240" s="219"/>
      <c r="R240" s="219"/>
      <c r="S240" s="219"/>
      <c r="T240" s="219"/>
      <c r="U240" s="219"/>
    </row>
    <row r="241" spans="1:21" ht="30.25" customHeight="1" x14ac:dyDescent="0.35">
      <c r="A241" s="938" t="str">
        <f t="shared" si="2"/>
        <v>The tonnes of COD measured entering treatment site</v>
      </c>
      <c r="B241" s="939"/>
      <c r="C241" s="939"/>
      <c r="D241" s="939"/>
      <c r="E241" s="939"/>
      <c r="F241" s="940"/>
      <c r="G241" s="381" t="str">
        <f>IF('Methane method 1'!D5+'Methane method 2 3'!D14&gt;=2015,IF('Methane method 1'!D6=1, IF(ISNUMBER('Methane method 1'!$F$11),'Methane method 1'!$F$11,""),IF(ISNUMBER('Methane method 2 3'!$F$18),'Methane method 2 3'!$F$18,"")),IF(ISNUMBER('D&amp;C plant 1'!$D$28),'D&amp;C plant 1'!$D$28,""))</f>
        <v/>
      </c>
      <c r="H241" s="232" t="str">
        <f>IF(ISNUMBER('D&amp;C plant 2'!$D$28),'D&amp;C plant 2'!$D$28,"")</f>
        <v/>
      </c>
      <c r="I241" s="232" t="str">
        <f>IF(ISNUMBER('D&amp;C plant 3'!$D$28),'D&amp;C plant 3'!$D$28,"")</f>
        <v/>
      </c>
      <c r="J241" s="232" t="str">
        <f>IF(ISNUMBER(#REF!),#REF!,"")</f>
        <v/>
      </c>
      <c r="K241" s="376"/>
      <c r="L241" s="219"/>
      <c r="M241" s="219"/>
      <c r="N241" s="219"/>
      <c r="O241" s="219"/>
      <c r="P241" s="219"/>
      <c r="Q241" s="219"/>
      <c r="R241" s="219"/>
      <c r="S241" s="219"/>
      <c r="T241" s="219"/>
      <c r="U241" s="219"/>
    </row>
    <row r="242" spans="1:21" ht="30.25" customHeight="1" x14ac:dyDescent="0.35">
      <c r="A242" s="938" t="str">
        <f t="shared" si="2"/>
        <v>The fraction of COD in sludge anaerobically treated on site</v>
      </c>
      <c r="B242" s="939"/>
      <c r="C242" s="939"/>
      <c r="D242" s="939"/>
      <c r="E242" s="939"/>
      <c r="F242" s="940"/>
      <c r="G242" s="381" t="str">
        <f>IF('Methane method 1'!D5+'Methane method 2 3'!D14&gt;=2015,IF('Methane method 1'!D6=1, IF(ISNUMBER('Methane method 1'!$F$23),'Methane method 1'!$F$23,""),IF(ISNUMBER('Methane method 2 3'!$F$32),'Methane method 2 3'!$F$32,"")),IF(ISNUMBER('D&amp;C plant 1'!$D$40),'D&amp;C plant 1'!$D$40,""))</f>
        <v/>
      </c>
      <c r="H242" s="232" t="str">
        <f>IF(ISNUMBER('D&amp;C plant 2'!$D$40),'D&amp;C plant 2'!$D$40,"")</f>
        <v/>
      </c>
      <c r="I242" s="232" t="str">
        <f>IF(ISNUMBER('D&amp;C plant 3'!$D$40),'D&amp;C plant 3'!$D$40,"")</f>
        <v/>
      </c>
      <c r="J242" s="232" t="str">
        <f>IF(ISNUMBER(#REF!),#REF!,"")</f>
        <v/>
      </c>
      <c r="K242" s="376"/>
      <c r="L242" s="219"/>
      <c r="M242" s="219"/>
      <c r="N242" s="219"/>
      <c r="O242" s="219"/>
      <c r="P242" s="219"/>
      <c r="Q242" s="219"/>
      <c r="R242" s="219"/>
      <c r="S242" s="219"/>
      <c r="T242" s="219"/>
      <c r="U242" s="219"/>
    </row>
    <row r="243" spans="1:21" ht="30.25" customHeight="1" x14ac:dyDescent="0.35">
      <c r="A243" s="938" t="str">
        <f t="shared" si="2"/>
        <v>The tonnes of methane (CO2-e) generated from the decomposition of COD</v>
      </c>
      <c r="B243" s="939"/>
      <c r="C243" s="939"/>
      <c r="D243" s="939"/>
      <c r="E243" s="939"/>
      <c r="F243" s="940"/>
      <c r="G243" s="379">
        <f>IF('Methane method 1'!D5+'Methane method 2 3'!D14&gt;=2015,IF('Methane method 1'!D6=1, IF(ISNUMBER('Methane method 1'!$D$35),'Methane method 1'!$D$35,""),IF(ISNUMBER('Methane method 2 3'!$D$45),'Methane method 2 3'!$D$45,"")),IF(ISNUMBER('D&amp;C plant 1'!$B$12),'D&amp;C plant 1'!$B$12,""))</f>
        <v>0</v>
      </c>
      <c r="H243" s="231" t="str">
        <f>IF(ISERROR('D&amp;C plant 2'!$B$12),"",'D&amp;C plant 2'!$B$1)</f>
        <v/>
      </c>
      <c r="I243" s="231" t="str">
        <f>IF(ISERROR('D&amp;C plant 3'!$B$12),"",'D&amp;C plant 3'!$B$1)</f>
        <v/>
      </c>
      <c r="J243" s="231" t="str">
        <f>IF(ISERROR(#REF!),"",#REF!)</f>
        <v/>
      </c>
      <c r="K243" s="376"/>
      <c r="L243" s="219"/>
      <c r="M243" s="219"/>
      <c r="N243" s="219"/>
      <c r="O243" s="219"/>
      <c r="P243" s="219"/>
      <c r="Q243" s="219"/>
      <c r="R243" s="219"/>
      <c r="S243" s="219"/>
      <c r="T243" s="219"/>
      <c r="U243" s="219"/>
    </row>
    <row r="244" spans="1:21" ht="30.25" customHeight="1" x14ac:dyDescent="0.35">
      <c r="A244" s="938" t="str">
        <f t="shared" si="2"/>
        <v>The tonnes of COD in effluent leaving the site</v>
      </c>
      <c r="B244" s="939"/>
      <c r="C244" s="939"/>
      <c r="D244" s="939"/>
      <c r="E244" s="939"/>
      <c r="F244" s="940"/>
      <c r="G244" s="379" t="str">
        <f>IF('Methane method 1'!D5+'Methane method 2 3'!D14&gt;=2015,IF('Methane method 1'!D6=1, IF(ISNUMBER('Methane method 1'!$F$19),'Methane method 1'!$F$19,""),IF(ISNUMBER('Methane method 2 3'!$F$28),'Methane method 2 3'!$F$28,"")),IF(ISNUMBER('D&amp;C plant 1'!$D$36),'D&amp;C plant 1'!$D$36,""))</f>
        <v/>
      </c>
      <c r="H244" s="231" t="str">
        <f>IF(ISNUMBER('D&amp;C plant 2'!$D$36),'D&amp;C plant 2'!$D$36,"")</f>
        <v/>
      </c>
      <c r="I244" s="231" t="str">
        <f>IF(ISNUMBER('D&amp;C plant 3'!$D$36),'D&amp;C plant 3'!$D$36,"")</f>
        <v/>
      </c>
      <c r="J244" s="231" t="str">
        <f>IF(ISNUMBER(#REF!),#REF!,"")</f>
        <v/>
      </c>
      <c r="K244" s="376"/>
      <c r="L244" s="219"/>
      <c r="M244" s="219"/>
      <c r="N244" s="219"/>
      <c r="O244" s="219"/>
      <c r="P244" s="219"/>
      <c r="Q244" s="219"/>
      <c r="R244" s="219"/>
      <c r="S244" s="219"/>
      <c r="T244" s="219"/>
      <c r="U244" s="219"/>
    </row>
    <row r="245" spans="1:21" ht="30.25" customHeight="1" x14ac:dyDescent="0.35">
      <c r="A245" s="938" t="str">
        <f t="shared" si="2"/>
        <v>The tonnes of nitrogen in sludge transferred out of the plant and disposed of at landfill</v>
      </c>
      <c r="B245" s="939"/>
      <c r="C245" s="939"/>
      <c r="D245" s="939"/>
      <c r="E245" s="939"/>
      <c r="F245" s="940"/>
      <c r="G245" s="381" t="str">
        <f>IF('Nitrogen Method 1 2 3'!D8&gt;=1,IF(ISNUMBER('Nitrogen Method 1 2 3'!$F$15),'Nitrogen Method 1 2 3'!$F$15,""),IF(ISNUMBER('D&amp;C plant 1'!$D$71),'D&amp;C plant 1'!$D$71,""))</f>
        <v/>
      </c>
      <c r="H245" s="232" t="str">
        <f>IF(ISNUMBER('D&amp;C plant 2'!$D$66),'D&amp;C plant 2'!$D$66,"")</f>
        <v/>
      </c>
      <c r="I245" s="232" t="str">
        <f>IF(ISNUMBER('D&amp;C plant 3'!$D$66),'D&amp;C plant 3'!$D$66,"")</f>
        <v/>
      </c>
      <c r="J245" s="232" t="str">
        <f>IF(ISNUMBER(#REF!),#REF!,"")</f>
        <v/>
      </c>
      <c r="K245" s="376"/>
      <c r="L245" s="219"/>
      <c r="M245" s="219"/>
      <c r="N245" s="219"/>
      <c r="O245" s="219"/>
      <c r="P245" s="219"/>
      <c r="Q245" s="219"/>
      <c r="R245" s="219"/>
      <c r="S245" s="219"/>
      <c r="T245" s="219"/>
      <c r="U245" s="219"/>
    </row>
    <row r="246" spans="1:21" ht="30.25" customHeight="1" x14ac:dyDescent="0.35">
      <c r="A246" s="938" t="str">
        <f t="shared" si="2"/>
        <v>The tonnes of nitrogen in influent entering plant</v>
      </c>
      <c r="B246" s="939"/>
      <c r="C246" s="939"/>
      <c r="D246" s="939"/>
      <c r="E246" s="939"/>
      <c r="F246" s="940"/>
      <c r="G246" s="381" t="str">
        <f>IF('Nitrogen Method 1 2 3'!D8&gt;=1,IF(ISNUMBER('Nitrogen Method 1 2 3'!$F$13),'Nitrogen Method 1 2 3'!$F$13,""),IF(ISNUMBER('D&amp;C plant 1'!$D$70),'D&amp;C plant 1'!$D$70,""))</f>
        <v/>
      </c>
      <c r="H246" s="232" t="str">
        <f>IF(ISNUMBER('D&amp;C plant 2'!$D$65),'D&amp;C plant 2'!$D$65,"")</f>
        <v/>
      </c>
      <c r="I246" s="232" t="str">
        <f>IF(ISNUMBER('D&amp;C plant 3'!$D$65),'D&amp;C plant 3'!$D$65,"")</f>
        <v/>
      </c>
      <c r="J246" s="232" t="str">
        <f>IF(ISNUMBER(#REF!),#REF!,"")</f>
        <v/>
      </c>
      <c r="K246" s="376"/>
      <c r="L246" s="219"/>
      <c r="M246" s="219"/>
      <c r="N246" s="219"/>
      <c r="O246" s="219"/>
      <c r="P246" s="219"/>
      <c r="Q246" s="219"/>
      <c r="R246" s="219"/>
      <c r="S246" s="219"/>
      <c r="T246" s="219"/>
      <c r="U246" s="219"/>
    </row>
    <row r="247" spans="1:21" ht="30.25" customHeight="1" x14ac:dyDescent="0.35">
      <c r="A247" s="938" t="str">
        <f t="shared" si="2"/>
        <v>The tonnes of nitrogen in sludge transferred out of the plant and disposed of at a site other than landfill</v>
      </c>
      <c r="B247" s="939"/>
      <c r="C247" s="939"/>
      <c r="D247" s="939"/>
      <c r="E247" s="939"/>
      <c r="F247" s="940"/>
      <c r="G247" s="381" t="str">
        <f>IF('Nitrogen Method 1 2 3'!D8&gt;=1,IF(ISNUMBER('Nitrogen Method 1 2 3'!$F$16),'Nitrogen Method 1 2 3'!$F$16,""),IF(ISNUMBER('D&amp;C plant 1'!$D$72),'D&amp;C plant 1'!$D$72,""))</f>
        <v/>
      </c>
      <c r="H247" s="232" t="str">
        <f>IF(ISNUMBER('D&amp;C plant 2'!$D$67),'D&amp;C plant 2'!$D$67,"")</f>
        <v/>
      </c>
      <c r="I247" s="232" t="str">
        <f>IF(ISNUMBER('D&amp;C plant 3'!$D$67),'D&amp;C plant 3'!$D$67,"")</f>
        <v/>
      </c>
      <c r="J247" s="232" t="str">
        <f>IF(ISNUMBER(#REF!),#REF!,"")</f>
        <v/>
      </c>
      <c r="K247" s="376"/>
      <c r="L247" s="219"/>
      <c r="M247" s="219"/>
      <c r="N247" s="219"/>
      <c r="O247" s="219"/>
      <c r="P247" s="219"/>
      <c r="Q247" s="219"/>
      <c r="R247" s="219"/>
      <c r="S247" s="219"/>
      <c r="T247" s="219"/>
      <c r="U247" s="219"/>
    </row>
    <row r="248" spans="1:21" ht="30.25" customHeight="1" x14ac:dyDescent="0.35">
      <c r="A248" s="938" t="str">
        <f t="shared" si="2"/>
        <v>The tonnes of nitrogen in influent leaving the plant</v>
      </c>
      <c r="B248" s="939"/>
      <c r="C248" s="939"/>
      <c r="D248" s="939"/>
      <c r="E248" s="939"/>
      <c r="F248" s="940"/>
      <c r="G248" s="381" t="str">
        <f>IF('Nitrogen Method 1 2 3'!D8&gt;=1,IF(ISNUMBER('Nitrogen Method 1 2 3'!$F$18),'Nitrogen Method 1 2 3'!$F$18,""),IF(ISNUMBER('D&amp;C plant 1'!$D$74),'D&amp;C plant 1'!$D$74,""))</f>
        <v/>
      </c>
      <c r="H248" s="232" t="str">
        <f>IF(ISNUMBER('D&amp;C plant 2'!$D$68),'D&amp;C plant 2'!$D$68,"")</f>
        <v/>
      </c>
      <c r="I248" s="232" t="str">
        <f>IF(ISNUMBER('D&amp;C plant 3'!$D$68),'D&amp;C plant 3'!$D$68,"")</f>
        <v/>
      </c>
      <c r="J248" s="232" t="str">
        <f>IF(ISNUMBER(#REF!),#REF!,"")</f>
        <v/>
      </c>
      <c r="K248" s="376"/>
      <c r="L248" s="219"/>
      <c r="M248" s="219"/>
      <c r="N248" s="219"/>
      <c r="O248" s="219"/>
      <c r="P248" s="219"/>
      <c r="Q248" s="219"/>
      <c r="R248" s="219"/>
      <c r="S248" s="219"/>
      <c r="T248" s="219"/>
      <c r="U248" s="219"/>
    </row>
    <row r="249" spans="1:21" ht="30.25" customHeight="1" x14ac:dyDescent="0.35">
      <c r="A249" s="938" t="str">
        <f t="shared" si="2"/>
        <v>The tonnes of nitrogen in effluent leaving the plant into enclosed waters</v>
      </c>
      <c r="B249" s="939"/>
      <c r="C249" s="939"/>
      <c r="D249" s="939"/>
      <c r="E249" s="939"/>
      <c r="F249" s="940"/>
      <c r="G249" s="381" t="str">
        <f>IF('Nitrogen Method 1 2 3'!D8&gt;=1,IF(ISNUMBER('Nitrogen Method 1 2 3'!$F$18),'Nitrogen Method 1 2 3'!$F$18,""),IF(ISNUMBER('D&amp;C plant 1'!$D$74),'D&amp;C plant 1'!$D$74,""))</f>
        <v/>
      </c>
      <c r="H249" s="232"/>
      <c r="I249" s="232"/>
      <c r="J249" s="232" t="str">
        <f>IF(ISNUMBER(#REF!),#REF!,"")</f>
        <v/>
      </c>
      <c r="K249" s="376"/>
      <c r="L249" s="219"/>
      <c r="M249" s="219"/>
      <c r="N249" s="219"/>
      <c r="O249" s="219"/>
      <c r="P249" s="219"/>
      <c r="Q249" s="219"/>
      <c r="R249" s="219"/>
      <c r="S249" s="219"/>
      <c r="T249" s="219"/>
      <c r="U249" s="219"/>
    </row>
    <row r="250" spans="1:21" ht="30.25" customHeight="1" x14ac:dyDescent="0.35">
      <c r="A250" s="938" t="str">
        <f t="shared" si="2"/>
        <v>The tonnes of nitrogen in effluent leaving the plant into estuarine waters</v>
      </c>
      <c r="B250" s="939"/>
      <c r="C250" s="939"/>
      <c r="D250" s="939"/>
      <c r="E250" s="939"/>
      <c r="F250" s="940"/>
      <c r="G250" s="381" t="str">
        <f>IF('Nitrogen Method 1 2 3'!D8&gt;=1,IF(ISNUMBER('Nitrogen Method 1 2 3'!$F$20),'Nitrogen Method 1 2 3'!$F$20,""),IF(ISNUMBER('D&amp;C plant 1'!$D$76),'D&amp;C plant 1'!$D$76,""))</f>
        <v/>
      </c>
      <c r="H250" s="232"/>
      <c r="I250" s="232"/>
      <c r="J250" s="232" t="str">
        <f>IF(ISNUMBER(#REF!),#REF!,"")</f>
        <v/>
      </c>
      <c r="K250" s="376"/>
      <c r="L250" s="219"/>
      <c r="M250" s="219"/>
      <c r="N250" s="219"/>
      <c r="O250" s="219"/>
      <c r="P250" s="219"/>
      <c r="Q250" s="219"/>
      <c r="R250" s="219"/>
      <c r="S250" s="219"/>
      <c r="T250" s="219"/>
      <c r="U250" s="219"/>
    </row>
    <row r="251" spans="1:21" ht="30.25" customHeight="1" x14ac:dyDescent="0.35">
      <c r="A251" s="938" t="str">
        <f t="shared" si="2"/>
        <v>The tonnes of nitrogen in effluent leaving the plant into open coastal waters</v>
      </c>
      <c r="B251" s="939"/>
      <c r="C251" s="939"/>
      <c r="D251" s="939"/>
      <c r="E251" s="939"/>
      <c r="F251" s="940"/>
      <c r="G251" s="381" t="str">
        <f>IF('Nitrogen Method 1 2 3'!D8&gt;=1,IF(ISNUMBER('Nitrogen Method 1 2 3'!$F$22),'Nitrogen Method 1 2 3'!$F$22,""),IF(ISNUMBER('D&amp;C plant 1'!$D$78),'D&amp;C plant 1'!$D$78,""))</f>
        <v/>
      </c>
      <c r="H251" s="232"/>
      <c r="I251" s="232"/>
      <c r="J251" s="232" t="str">
        <f>IF(ISNUMBER(#REF!),#REF!,"")</f>
        <v/>
      </c>
      <c r="K251" s="376"/>
      <c r="L251" s="219"/>
      <c r="M251" s="219"/>
      <c r="N251" s="219"/>
      <c r="O251" s="219"/>
      <c r="P251" s="219"/>
      <c r="Q251" s="219"/>
      <c r="R251" s="219"/>
      <c r="S251" s="219"/>
      <c r="T251" s="219"/>
      <c r="U251" s="219"/>
    </row>
    <row r="252" spans="1:21" ht="30.25" customHeight="1" x14ac:dyDescent="0.35">
      <c r="A252" s="979" t="s">
        <v>50</v>
      </c>
      <c r="B252" s="980"/>
      <c r="C252" s="980"/>
      <c r="D252" s="980"/>
      <c r="E252" s="980"/>
      <c r="F252" s="981"/>
      <c r="G252" s="380">
        <f>IF('Methane method 1'!D5+'Methane method 2 3'!D14&gt;=2015,IF('Methane method 1'!D6=1, IF(ISNUMBER('Methane method 1'!$F$18),'Methane method 1'!$F$18,""),IF(ISNUMBER('Methane method 2 3'!$F$25),'Methane method 2 3'!$F$25,"")),IF(ISNUMBER('D&amp;C plant 1'!$D$35),'D&amp;C plant 1'!$D$35,""))</f>
        <v>0</v>
      </c>
      <c r="H252" s="229">
        <f>IF(ISNUMBER('D&amp;C plant 2'!$D$35),'D&amp;C plant 2'!$D$35,"")</f>
        <v>0</v>
      </c>
      <c r="I252" s="229">
        <f>IF(ISNUMBER('D&amp;C plant 3'!$D$35),'D&amp;C plant 3'!$D$35,"")</f>
        <v>0</v>
      </c>
      <c r="J252" s="229" t="str">
        <f>IF(ISNUMBER(#REF!),#REF!,"")</f>
        <v/>
      </c>
      <c r="K252" s="376"/>
      <c r="L252" s="219"/>
      <c r="M252" s="219"/>
      <c r="N252" s="219"/>
      <c r="O252" s="219"/>
      <c r="P252" s="219"/>
      <c r="Q252" s="219"/>
      <c r="R252" s="219"/>
      <c r="S252" s="219"/>
      <c r="T252" s="219"/>
      <c r="U252" s="219"/>
    </row>
    <row r="253" spans="1:21" ht="30.25" customHeight="1" x14ac:dyDescent="0.35">
      <c r="A253" s="976" t="s">
        <v>49</v>
      </c>
      <c r="B253" s="977"/>
      <c r="C253" s="977"/>
      <c r="D253" s="977"/>
      <c r="E253" s="977"/>
      <c r="F253" s="978"/>
      <c r="G253" s="380" t="str">
        <f>IF(ISERROR(G241-G244-G261),"",(G241-G244-G261))</f>
        <v/>
      </c>
      <c r="H253" s="229" t="str">
        <f>IF(ISNUMBER('D&amp;C plant 2'!$D$28-'D&amp;C plant 2'!$D$35-'D&amp;C plant 2'!$D$36),'D&amp;C plant 2'!$D$28-'D&amp;C plant 2'!$D$35-'D&amp;C plant 2'!$D$36,"")</f>
        <v/>
      </c>
      <c r="I253" s="229" t="str">
        <f>IF(ISNUMBER('D&amp;C plant 3'!$D$28-'D&amp;C plant 3'!$D$35-'D&amp;C plant 3'!$D$36),'D&amp;C plant 3'!$D$28-'D&amp;C plant 3'!$D$35-'D&amp;C plant 3'!$D$36,"")</f>
        <v/>
      </c>
      <c r="J253" s="229" t="str">
        <f>IF(ISNUMBER(#REF!-#REF!-#REF!),#REF!-#REF!-#REF!,"")</f>
        <v/>
      </c>
      <c r="K253" s="376"/>
      <c r="L253" s="219"/>
      <c r="M253" s="219"/>
      <c r="N253" s="219"/>
      <c r="O253" s="219"/>
      <c r="P253" s="219"/>
      <c r="Q253" s="219"/>
      <c r="R253" s="219"/>
      <c r="S253" s="219"/>
      <c r="T253" s="219"/>
      <c r="U253" s="219"/>
    </row>
    <row r="254" spans="1:21" ht="30.25" customHeight="1" x14ac:dyDescent="0.35">
      <c r="A254" s="938" t="s">
        <v>51</v>
      </c>
      <c r="B254" s="939"/>
      <c r="C254" s="939"/>
      <c r="D254" s="939"/>
      <c r="E254" s="939"/>
      <c r="F254" s="940"/>
      <c r="G254" s="379" t="str">
        <f>IF(ISERROR(G261-G236-G237),"",(G261-G236-G237))</f>
        <v/>
      </c>
      <c r="H254" s="231" t="str">
        <f>IF(ISNUMBER('D&amp;C plant 2'!D35-'D&amp;C plant 2'!D37-'D&amp;C plant 2'!D38),'D&amp;C plant 2'!D35-'D&amp;C plant 2'!D37-'D&amp;C plant 2'!D38,"")</f>
        <v/>
      </c>
      <c r="I254" s="231" t="str">
        <f>IF(ISNUMBER('D&amp;C plant 3'!D35-'D&amp;C plant 3'!D37-'D&amp;C plant 3'!D38),'D&amp;C plant 3'!D35-'D&amp;C plant 3'!D37-'D&amp;C plant 3'!D38,"")</f>
        <v/>
      </c>
      <c r="J254" s="231" t="str">
        <f>IF(ISNUMBER(#REF!-#REF!-#REF!),#REF!-#REF!-#REF!,"")</f>
        <v/>
      </c>
      <c r="K254" s="376"/>
      <c r="L254" s="219"/>
      <c r="M254" s="383"/>
      <c r="N254" s="219"/>
      <c r="O254" s="219"/>
      <c r="P254" s="219"/>
      <c r="Q254" s="219"/>
      <c r="R254" s="219"/>
      <c r="S254" s="219"/>
      <c r="T254" s="219"/>
      <c r="U254" s="219"/>
    </row>
    <row r="255" spans="1:21" ht="45" customHeight="1" x14ac:dyDescent="0.35">
      <c r="A255" s="938" t="str">
        <f>CONCATENATE(A234,"*",A253)</f>
        <v>The fraction of COD in wastewater anaerobically treated*COD in wastewater treated (CODw-CODsl-CODeff)</v>
      </c>
      <c r="B255" s="939"/>
      <c r="C255" s="939"/>
      <c r="D255" s="939"/>
      <c r="E255" s="939"/>
      <c r="F255" s="940"/>
      <c r="G255" s="379" t="str">
        <f>IF(ISERROR(G234*G253),"",G234*G253)</f>
        <v/>
      </c>
      <c r="H255" s="231" t="str">
        <f>IF(ISERROR(H234*H253),"",H234*H253)</f>
        <v/>
      </c>
      <c r="I255" s="231" t="str">
        <f>IF(ISERROR(I234*I253),"",I234*I253)</f>
        <v/>
      </c>
      <c r="J255" s="231" t="str">
        <f>IF(ISERROR(J234*J253),"",J234*J253)</f>
        <v/>
      </c>
      <c r="K255" s="376"/>
      <c r="L255" s="219"/>
      <c r="M255" s="219"/>
      <c r="N255" s="219"/>
      <c r="O255" s="219"/>
      <c r="P255" s="219"/>
      <c r="Q255" s="219"/>
      <c r="R255" s="219"/>
      <c r="S255" s="219"/>
      <c r="T255" s="219"/>
      <c r="U255" s="219"/>
    </row>
    <row r="256" spans="1:21" ht="45" customHeight="1" x14ac:dyDescent="0.35">
      <c r="A256" s="938" t="str">
        <f>CONCATENATE(A235,"*",A252)</f>
        <v>The fraction of COD removed as sludge*CODsl (tonnes COD sludge removed)</v>
      </c>
      <c r="B256" s="939"/>
      <c r="C256" s="939"/>
      <c r="D256" s="939"/>
      <c r="E256" s="939"/>
      <c r="F256" s="940"/>
      <c r="G256" s="379" t="str">
        <f>IF(ISERROR(G235*G252),"",G235*G252)</f>
        <v/>
      </c>
      <c r="H256" s="231" t="str">
        <f>IF(ISERROR(H235*H252),"",H235*H252)</f>
        <v/>
      </c>
      <c r="I256" s="231" t="str">
        <f>IF(ISERROR(I235*I252),"",I235*I252)</f>
        <v/>
      </c>
      <c r="J256" s="231" t="str">
        <f>IF(ISERROR(J235*J252),"",J235*J252)</f>
        <v/>
      </c>
      <c r="K256" s="376"/>
      <c r="L256" s="219"/>
      <c r="M256" s="219"/>
      <c r="N256" s="219"/>
      <c r="O256" s="219"/>
      <c r="P256" s="219"/>
      <c r="Q256" s="219"/>
      <c r="R256" s="219"/>
      <c r="S256" s="219"/>
      <c r="T256" s="219"/>
      <c r="U256" s="219"/>
    </row>
    <row r="257" spans="1:21" ht="45" customHeight="1" x14ac:dyDescent="0.35">
      <c r="A257" s="938" t="str">
        <f>CONCATENATE(A242,"*",A254)</f>
        <v>The fraction of COD in sludge anaerobically treated on site*COD in sludge treated (CODsl-CODtrl-CODtro)</v>
      </c>
      <c r="B257" s="939"/>
      <c r="C257" s="939"/>
      <c r="D257" s="939"/>
      <c r="E257" s="939"/>
      <c r="F257" s="940"/>
      <c r="G257" s="379" t="str">
        <f>IF(ISERROR(G242*G254),"",G242*G254)</f>
        <v/>
      </c>
      <c r="H257" s="231" t="str">
        <f>IF(ISERROR(H242*H254),"",H242*H254)</f>
        <v/>
      </c>
      <c r="I257" s="231" t="str">
        <f>IF(ISERROR(I242*I254),"",I242*I254)</f>
        <v/>
      </c>
      <c r="J257" s="231" t="str">
        <f>IF(ISERROR(J242*J254),"",J242*J254)</f>
        <v/>
      </c>
      <c r="K257" s="376"/>
      <c r="L257" s="219"/>
      <c r="M257" s="219"/>
      <c r="N257" s="219"/>
      <c r="O257" s="219"/>
      <c r="P257" s="219"/>
      <c r="Q257" s="219"/>
      <c r="R257" s="219"/>
      <c r="S257" s="219"/>
      <c r="T257" s="219"/>
      <c r="U257" s="219"/>
    </row>
    <row r="258" spans="1:21" ht="45" customHeight="1" x14ac:dyDescent="0.35">
      <c r="A258" s="985" t="s">
        <v>0</v>
      </c>
      <c r="B258" s="986"/>
      <c r="C258" s="986"/>
      <c r="D258" s="986"/>
      <c r="E258" s="986"/>
      <c r="F258" s="987"/>
      <c r="G258" s="379" t="str">
        <f>IF('Methane method 1'!D5+'Methane method 2 3'!D14&gt;=2015,IF(ISTEXT('Methane method 2 3'!$D$54),"",'Methane method 2 3'!$D$54),IF(ISTEXT('D&amp;C plant 1'!$B$4),"",'D&amp;C plant 1'!$B$4))</f>
        <v/>
      </c>
      <c r="H258" s="231" t="str">
        <f>IF(ISERROR('D&amp;C plant 2'!$B$4),"",'D&amp;C plant 2'!$B$4)</f>
        <v/>
      </c>
      <c r="I258" s="231" t="str">
        <f>IF(ISERROR('D&amp;C plant 3'!$B$4),"",'D&amp;C plant 3'!$B$4)</f>
        <v/>
      </c>
      <c r="J258" s="231" t="str">
        <f>IF(ISERROR(#REF!),"",#REF!)</f>
        <v/>
      </c>
      <c r="K258" s="376"/>
      <c r="L258" s="219"/>
      <c r="M258" s="219"/>
      <c r="N258" s="219"/>
      <c r="O258" s="219"/>
      <c r="P258" s="219"/>
      <c r="Q258" s="219"/>
      <c r="R258" s="219"/>
      <c r="S258" s="219"/>
      <c r="T258" s="219"/>
      <c r="U258" s="219"/>
    </row>
    <row r="259" spans="1:21" ht="45" customHeight="1" x14ac:dyDescent="0.35">
      <c r="A259" s="982" t="s">
        <v>85</v>
      </c>
      <c r="B259" s="983"/>
      <c r="C259" s="983"/>
      <c r="D259" s="983"/>
      <c r="E259" s="983"/>
      <c r="F259" s="984"/>
      <c r="G259" s="379" t="str">
        <f>IF('Nitrogen Method 1 2 3'!D8&gt;0,IF(ISERROR('Methane method 2 3'!$D$55),"",'Methane method 2 3'!$D$55),IF(ISERROR('D&amp;C plant 1'!$B$5),"",'D&amp;C plant 1'!$B$5))</f>
        <v>-</v>
      </c>
      <c r="H259" s="231" t="str">
        <f>IF(ISERROR('D&amp;C plant 2'!$B$5),"",'D&amp;C plant 2'!$B$5)</f>
        <v/>
      </c>
      <c r="I259" s="231" t="str">
        <f>IF(ISERROR('D&amp;C plant 3'!$B$5),"",'D&amp;C plant 3'!$B$5)</f>
        <v/>
      </c>
      <c r="J259" s="231" t="str">
        <f>IF(ISERROR(#REF!),"",#REF!)</f>
        <v/>
      </c>
      <c r="K259" s="376"/>
      <c r="L259" s="219"/>
      <c r="M259" s="219"/>
      <c r="N259" s="219"/>
      <c r="O259" s="219"/>
      <c r="P259" s="219"/>
      <c r="Q259" s="219"/>
      <c r="R259" s="219"/>
      <c r="S259" s="219"/>
      <c r="T259" s="219"/>
      <c r="U259" s="219"/>
    </row>
    <row r="260" spans="1:21" x14ac:dyDescent="0.35">
      <c r="A260" s="219"/>
      <c r="B260" s="219"/>
      <c r="C260" s="219"/>
      <c r="D260" s="219"/>
      <c r="E260" s="219"/>
      <c r="F260" s="219"/>
      <c r="G260" s="219"/>
      <c r="H260" s="219"/>
      <c r="I260" s="219"/>
      <c r="J260" s="219"/>
      <c r="K260" s="219"/>
      <c r="L260" s="219"/>
      <c r="M260" s="219"/>
      <c r="N260" s="219"/>
      <c r="O260" s="219"/>
      <c r="P260" s="219"/>
      <c r="Q260" s="219"/>
      <c r="R260" s="219"/>
      <c r="S260" s="219"/>
      <c r="T260" s="219"/>
      <c r="U260" s="219"/>
    </row>
    <row r="261" spans="1:21" ht="16.5" x14ac:dyDescent="0.45">
      <c r="A261" s="219" t="s">
        <v>237</v>
      </c>
      <c r="B261" s="219"/>
      <c r="C261" s="219"/>
      <c r="D261" s="219"/>
      <c r="E261" s="219"/>
      <c r="F261" s="219"/>
      <c r="G261" s="382">
        <f>IF('Methane method 1'!D5+'Methane method 2 3'!D14&gt;=2015,IF('Methane method 1'!D6=1, IF(ISNUMBER('Methane method 1'!$F$18),'Methane method 1'!$F$18,""),IF(ISNUMBER('Methane method 2 3'!$F$25),'Methane method 2 3'!$F$25,"")),IF(ISNUMBER('D&amp;C plant 1'!$D$35),'D&amp;C plant 1'!$D$35,""))</f>
        <v>0</v>
      </c>
      <c r="H261" s="219"/>
      <c r="I261" s="219"/>
      <c r="J261" s="219"/>
      <c r="K261" s="219"/>
      <c r="L261" s="219"/>
      <c r="M261" s="219"/>
      <c r="N261" s="219"/>
      <c r="O261" s="219"/>
      <c r="P261" s="219"/>
      <c r="Q261" s="219"/>
      <c r="R261" s="219"/>
      <c r="S261" s="219"/>
      <c r="T261" s="219"/>
      <c r="U261" s="219"/>
    </row>
    <row r="262" spans="1:21" x14ac:dyDescent="0.35">
      <c r="A262" s="219"/>
      <c r="B262" s="219"/>
      <c r="C262" s="219"/>
      <c r="D262" s="219"/>
      <c r="E262" s="219"/>
      <c r="F262" s="219"/>
      <c r="G262" s="219"/>
      <c r="H262" s="219"/>
      <c r="I262" s="219"/>
      <c r="J262" s="219"/>
      <c r="K262" s="219"/>
      <c r="L262" s="219"/>
      <c r="M262" s="219"/>
      <c r="N262" s="219"/>
      <c r="O262" s="219"/>
      <c r="P262" s="219"/>
      <c r="Q262" s="219"/>
      <c r="R262" s="219"/>
      <c r="S262" s="219"/>
      <c r="T262" s="219"/>
      <c r="U262" s="219"/>
    </row>
    <row r="263" spans="1:21" x14ac:dyDescent="0.35">
      <c r="A263" s="219"/>
      <c r="B263" s="219"/>
      <c r="C263" s="219"/>
      <c r="D263" s="219"/>
      <c r="E263" s="219"/>
      <c r="F263" s="219"/>
      <c r="G263" s="219"/>
      <c r="H263" s="219"/>
      <c r="I263" s="219"/>
      <c r="J263" s="219"/>
      <c r="K263" s="219"/>
      <c r="L263" s="219"/>
      <c r="M263" s="219"/>
      <c r="N263" s="219"/>
      <c r="O263" s="219"/>
      <c r="P263" s="219"/>
      <c r="Q263" s="219"/>
      <c r="R263" s="219"/>
      <c r="S263" s="219"/>
      <c r="T263" s="219"/>
      <c r="U263" s="219"/>
    </row>
    <row r="264" spans="1:21" x14ac:dyDescent="0.35">
      <c r="A264" s="219"/>
      <c r="B264" s="219"/>
      <c r="C264" s="219"/>
      <c r="D264" s="219"/>
      <c r="E264" s="219"/>
      <c r="F264" s="219"/>
      <c r="G264" s="219"/>
      <c r="H264" s="219"/>
      <c r="I264" s="219"/>
      <c r="J264" s="219"/>
      <c r="K264" s="219"/>
      <c r="L264" s="219"/>
      <c r="M264" s="219"/>
      <c r="N264" s="219"/>
      <c r="O264" s="219"/>
      <c r="P264" s="219"/>
      <c r="Q264" s="219"/>
      <c r="R264" s="219"/>
      <c r="S264" s="219"/>
      <c r="T264" s="219"/>
      <c r="U264" s="219"/>
    </row>
    <row r="265" spans="1:21" x14ac:dyDescent="0.35">
      <c r="A265" s="219"/>
      <c r="B265" s="219"/>
      <c r="C265" s="219"/>
      <c r="D265" s="219"/>
      <c r="E265" s="219"/>
      <c r="F265" s="219"/>
      <c r="G265" s="219"/>
      <c r="H265" s="219"/>
      <c r="I265" s="219"/>
      <c r="J265" s="219"/>
      <c r="K265" s="219"/>
      <c r="L265" s="219"/>
      <c r="M265" s="219"/>
      <c r="N265" s="219"/>
      <c r="O265" s="219"/>
      <c r="P265" s="219"/>
      <c r="Q265" s="219"/>
      <c r="R265" s="219"/>
      <c r="S265" s="219"/>
      <c r="T265" s="219"/>
      <c r="U265" s="219"/>
    </row>
    <row r="266" spans="1:21" x14ac:dyDescent="0.35">
      <c r="A266" s="219"/>
      <c r="B266" s="219"/>
      <c r="C266" s="219"/>
      <c r="D266" s="219"/>
      <c r="E266" s="219"/>
      <c r="F266" s="219"/>
      <c r="G266" s="219"/>
      <c r="H266" s="219"/>
      <c r="I266" s="219"/>
      <c r="J266" s="219"/>
      <c r="K266" s="219"/>
      <c r="L266" s="219"/>
      <c r="M266" s="219"/>
      <c r="N266" s="219"/>
      <c r="O266" s="219"/>
      <c r="P266" s="219"/>
      <c r="Q266" s="219"/>
      <c r="R266" s="219"/>
      <c r="S266" s="219"/>
      <c r="T266" s="219"/>
      <c r="U266" s="219"/>
    </row>
  </sheetData>
  <sheetProtection algorithmName="SHA-256" hashValue="4V054Fab2o+LMT9SokxYCvl4U616oo0dPF3EwjqfSdc=" saltValue="edLKB6KgGzEW+jJEljsOiA==" spinCount="100000" sheet="1" formatCells="0" formatColumns="0" formatRows="0"/>
  <mergeCells count="71">
    <mergeCell ref="A259:F259"/>
    <mergeCell ref="A256:F256"/>
    <mergeCell ref="A254:F254"/>
    <mergeCell ref="A258:F258"/>
    <mergeCell ref="A257:F257"/>
    <mergeCell ref="A244:F244"/>
    <mergeCell ref="A245:F245"/>
    <mergeCell ref="A251:F251"/>
    <mergeCell ref="A253:F253"/>
    <mergeCell ref="A255:F255"/>
    <mergeCell ref="A248:F248"/>
    <mergeCell ref="A247:F247"/>
    <mergeCell ref="A246:F246"/>
    <mergeCell ref="A250:F250"/>
    <mergeCell ref="A252:F252"/>
    <mergeCell ref="A249:F249"/>
    <mergeCell ref="A243:F243"/>
    <mergeCell ref="A186:F186"/>
    <mergeCell ref="A189:F189"/>
    <mergeCell ref="A237:F237"/>
    <mergeCell ref="A234:F234"/>
    <mergeCell ref="A238:F238"/>
    <mergeCell ref="A200:F200"/>
    <mergeCell ref="A199:F199"/>
    <mergeCell ref="A201:F201"/>
    <mergeCell ref="A242:F242"/>
    <mergeCell ref="A239:F239"/>
    <mergeCell ref="A196:F196"/>
    <mergeCell ref="A241:F241"/>
    <mergeCell ref="A193:F193"/>
    <mergeCell ref="A195:F195"/>
    <mergeCell ref="A240:F240"/>
    <mergeCell ref="A188:F188"/>
    <mergeCell ref="A191:F191"/>
    <mergeCell ref="C95:J95"/>
    <mergeCell ref="A96:B96"/>
    <mergeCell ref="A194:F194"/>
    <mergeCell ref="C97:G97"/>
    <mergeCell ref="A183:F183"/>
    <mergeCell ref="C165:J167"/>
    <mergeCell ref="A99:B99"/>
    <mergeCell ref="A192:F192"/>
    <mergeCell ref="A190:F190"/>
    <mergeCell ref="C99:J99"/>
    <mergeCell ref="A185:F185"/>
    <mergeCell ref="A187:F187"/>
    <mergeCell ref="A184:F184"/>
    <mergeCell ref="A230:L230"/>
    <mergeCell ref="A235:F235"/>
    <mergeCell ref="A236:F236"/>
    <mergeCell ref="A197:F197"/>
    <mergeCell ref="A198:F198"/>
    <mergeCell ref="A233:F233"/>
    <mergeCell ref="C205:J207"/>
    <mergeCell ref="B2:L2"/>
    <mergeCell ref="E4:L4"/>
    <mergeCell ref="C3:L3"/>
    <mergeCell ref="B34:J34"/>
    <mergeCell ref="C6:L6"/>
    <mergeCell ref="C5:L5"/>
    <mergeCell ref="A93:B93"/>
    <mergeCell ref="A94:B94"/>
    <mergeCell ref="C96:G96"/>
    <mergeCell ref="A98:B98"/>
    <mergeCell ref="C91:J92"/>
    <mergeCell ref="C98:J98"/>
    <mergeCell ref="C93:J93"/>
    <mergeCell ref="A97:B97"/>
    <mergeCell ref="C94:J94"/>
    <mergeCell ref="A95:B95"/>
    <mergeCell ref="A91:B92"/>
  </mergeCells>
  <hyperlinks>
    <hyperlink ref="E4" r:id="rId1" xr:uid="{00000000-0004-0000-0600-000000000000}"/>
  </hyperlinks>
  <pageMargins left="0.70866141732283472" right="0.70866141732283472" top="0.74803149606299213" bottom="0.74803149606299213" header="0.31496062992125984" footer="0.31496062992125984"/>
  <pageSetup paperSize="9" scale="64" fitToHeight="0" orientation="portrait" r:id="rId2"/>
  <headerFooter>
    <oddHeader>&amp;LNGER wastewater (domestic and commercial) calculator version 1.1&amp;R&amp;A</oddHeader>
    <oddFooter>&amp;L© Commonwealth of Australia (2013) Clean Energy Regulator.&amp;RISBN: 978-1-921299-79-7</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G30"/>
  <sheetViews>
    <sheetView showRowColHeaders="0" topLeftCell="A2" zoomScaleNormal="100" workbookViewId="0">
      <selection activeCell="D8" sqref="D8"/>
    </sheetView>
  </sheetViews>
  <sheetFormatPr defaultColWidth="0" defaultRowHeight="12.5" zeroHeight="1" x14ac:dyDescent="0.25"/>
  <cols>
    <col min="1" max="1" width="4" style="692" customWidth="1"/>
    <col min="2" max="3" width="55.81640625" customWidth="1"/>
    <col min="4" max="4" width="24.7265625" customWidth="1"/>
    <col min="5" max="5" width="85.54296875" customWidth="1"/>
    <col min="6" max="6" width="74.26953125" hidden="1" customWidth="1"/>
    <col min="7" max="7" width="6.81640625" style="692" hidden="1" customWidth="1"/>
    <col min="8" max="16384" width="9.1796875" hidden="1"/>
  </cols>
  <sheetData>
    <row r="1" spans="2:6" ht="30.25" hidden="1" customHeight="1" x14ac:dyDescent="0.25">
      <c r="B1" s="515"/>
      <c r="C1" s="515"/>
      <c r="D1" s="515"/>
      <c r="E1" s="515"/>
    </row>
    <row r="2" spans="2:6" ht="30.25" customHeight="1" x14ac:dyDescent="0.25">
      <c r="B2" s="515"/>
      <c r="C2" s="515"/>
      <c r="D2" s="515"/>
      <c r="E2" s="515"/>
    </row>
    <row r="3" spans="2:6" ht="30.25" customHeight="1" x14ac:dyDescent="0.25">
      <c r="B3" s="1001"/>
      <c r="C3" s="1001"/>
      <c r="D3" s="601"/>
      <c r="E3" s="437"/>
    </row>
    <row r="4" spans="2:6" ht="30.25" customHeight="1" x14ac:dyDescent="0.25">
      <c r="B4" s="1001"/>
      <c r="C4" s="1001"/>
      <c r="D4" s="601"/>
      <c r="E4" s="437"/>
    </row>
    <row r="5" spans="2:6" ht="40.75" customHeight="1" x14ac:dyDescent="0.35">
      <c r="B5" s="501"/>
      <c r="C5" s="502"/>
      <c r="D5" s="479"/>
      <c r="E5" s="479"/>
    </row>
    <row r="6" spans="2:6" ht="30.25" customHeight="1" x14ac:dyDescent="0.25">
      <c r="B6" s="999" t="s">
        <v>292</v>
      </c>
      <c r="C6" s="1000"/>
      <c r="D6" s="479"/>
      <c r="E6" s="479"/>
    </row>
    <row r="7" spans="2:6" ht="30.25" customHeight="1" x14ac:dyDescent="0.25">
      <c r="B7" s="897" t="s">
        <v>405</v>
      </c>
      <c r="C7" s="998"/>
      <c r="D7" s="998"/>
      <c r="E7" s="898"/>
    </row>
    <row r="8" spans="2:6" ht="30.25" customHeight="1" x14ac:dyDescent="0.25">
      <c r="B8" s="839" t="s">
        <v>289</v>
      </c>
      <c r="C8" s="839"/>
      <c r="D8" s="612"/>
      <c r="E8" s="609" t="str">
        <f>IF(D8="","Please select reporting method","")</f>
        <v>Please select reporting method</v>
      </c>
    </row>
    <row r="9" spans="2:6" ht="30.25" customHeight="1" x14ac:dyDescent="0.25">
      <c r="B9" s="839" t="s">
        <v>434</v>
      </c>
      <c r="C9" s="839"/>
      <c r="D9" s="613" t="str">
        <f>IF(ISNUMBER(D14),"",IF((SUM(D15,D16,D18,D20,D22)&lt;1),"",(SUM(D15,D16,D18,D20,D22))))</f>
        <v/>
      </c>
      <c r="E9" s="610" t="str">
        <f>IF(B9="Nin (tonnes of nitrogen entering the plant)",IF(D10="","Value will be calculated for you",PlseIgn),"")</f>
        <v/>
      </c>
    </row>
    <row r="10" spans="2:6" ht="30.25" customHeight="1" x14ac:dyDescent="0.25">
      <c r="B10" s="992" t="str">
        <f>par!E125</f>
        <v>Population serviced by the plant during the year (P)</v>
      </c>
      <c r="C10" s="992"/>
      <c r="D10" s="614"/>
      <c r="E10" s="611" t="str">
        <f>IF(D10="",IF(D9="","Please enter required information (Other treatment plant only)","Do not enter data"),"")</f>
        <v>Please enter required information (Other treatment plant only)</v>
      </c>
      <c r="F10" s="506" t="str">
        <f>IF('Nitrogen Method 1 2 3'!D10="",IF('Nitrogen Method 1 2 3'!D9="",InpReq,PlseDel),'Nitrogen Method 1 2 3'!D10)</f>
        <v>Please enter required information</v>
      </c>
    </row>
    <row r="11" spans="2:6" ht="30.25" customHeight="1" x14ac:dyDescent="0.25">
      <c r="B11" s="992" t="str">
        <f>par!E126</f>
        <v>Annual per capita protein intake of the population being served by the plant in tonnes (Protein)</v>
      </c>
      <c r="C11" s="992"/>
      <c r="D11" s="615" t="str">
        <f>'Nitrogen Method 1 2 3'!F11</f>
        <v/>
      </c>
      <c r="E11" s="611" t="str">
        <f>IF($D$8=1,"Value will be calculated for you","")</f>
        <v/>
      </c>
      <c r="F11" s="507" t="str">
        <f>IF('Nitrogen Method 1 2 3'!$D$8=1,Protein1,"")</f>
        <v/>
      </c>
    </row>
    <row r="12" spans="2:6" ht="30.25" customHeight="1" x14ac:dyDescent="0.25">
      <c r="B12" s="992" t="s">
        <v>407</v>
      </c>
      <c r="C12" s="992"/>
      <c r="D12" s="615" t="str">
        <f>'Nitrogen Method 1 2 3'!F12</f>
        <v/>
      </c>
      <c r="E12" s="611" t="str">
        <f>IF($D$8=1,"Value will be calculated for you","")</f>
        <v/>
      </c>
      <c r="F12" s="507" t="str">
        <f>IF('Nitrogen Method 1 2 3'!$D$8=1,FracPr1,"")</f>
        <v/>
      </c>
    </row>
    <row r="13" spans="2:6" ht="30.25" customHeight="1" thickBot="1" x14ac:dyDescent="0.3">
      <c r="B13" s="992" t="s">
        <v>408</v>
      </c>
      <c r="C13" s="992"/>
      <c r="D13" s="616" t="str">
        <f>IF(D8="","",IF(D8&gt;1,"",'Nitrogen Method 1 2 3'!F13))</f>
        <v/>
      </c>
      <c r="E13" s="611" t="str">
        <f>IF(D8=1,"Value will be calculated for you","Please enter value on the next row")</f>
        <v>Please enter value on the next row</v>
      </c>
      <c r="F13" s="508" t="str">
        <f>IF('Nitrogen Method 1 2 3'!D8=1,IF('Nitrogen Method 1 2 3'!D14="",'Nitrogen Method 1 2 3'!D10*F11*F12,par!D13),IF('Nitrogen Method 1 2 3'!D14="",IF('Nitrogen Method 1 2 3'!D9="",InpReq,PlseDel),'Nitrogen Method 1 2 3'!D14))</f>
        <v>Please enter required information</v>
      </c>
    </row>
    <row r="14" spans="2:6" ht="30.25" customHeight="1" x14ac:dyDescent="0.25">
      <c r="B14" s="992" t="s">
        <v>409</v>
      </c>
      <c r="C14" s="992"/>
      <c r="D14" s="617"/>
      <c r="E14" s="611" t="str">
        <f>IF(D8=1,"Do not enter value on this row","Please enter required information (Other treatment plant only)")</f>
        <v>Please enter required information (Other treatment plant only)</v>
      </c>
      <c r="F14" s="509"/>
    </row>
    <row r="15" spans="2:6" ht="30.25" customHeight="1" x14ac:dyDescent="0.25">
      <c r="B15" s="997" t="s">
        <v>410</v>
      </c>
      <c r="C15" s="997"/>
      <c r="D15" s="617"/>
      <c r="E15" s="611" t="str">
        <f>IF(D15="","Please enter required information (Primary and other treatment plant)","")</f>
        <v>Please enter required information (Primary and other treatment plant)</v>
      </c>
      <c r="F15" s="510" t="str">
        <f>IF('Nitrogen Method 1 2 3'!D15="",InpReq,'Nitrogen Method 1 2 3'!D15)</f>
        <v>Please enter required information</v>
      </c>
    </row>
    <row r="16" spans="2:6" ht="30.25" customHeight="1" x14ac:dyDescent="0.25">
      <c r="B16" s="997" t="s">
        <v>411</v>
      </c>
      <c r="C16" s="997"/>
      <c r="D16" s="617"/>
      <c r="E16" s="611" t="str">
        <f>IF(D16="","Please enter required information (Primary and other treatment plant)","")</f>
        <v>Please enter required information (Primary and other treatment plant)</v>
      </c>
      <c r="F16" s="511" t="str">
        <f>IF('Nitrogen Method 1 2 3'!D16="",InpReq,'Nitrogen Method 1 2 3'!D16)</f>
        <v>Please enter required information</v>
      </c>
    </row>
    <row r="17" spans="1:6" ht="30.25" customHeight="1" x14ac:dyDescent="0.25">
      <c r="B17" s="992" t="s">
        <v>412</v>
      </c>
      <c r="C17" s="992"/>
      <c r="D17" s="701">
        <f>'Nitrogen Method 1 2 3'!F17</f>
        <v>2.0819999999999999</v>
      </c>
      <c r="E17" s="611" t="s">
        <v>290</v>
      </c>
      <c r="F17" s="512">
        <v>2.0819999999999999</v>
      </c>
    </row>
    <row r="18" spans="1:6" ht="30.25" customHeight="1" x14ac:dyDescent="0.25">
      <c r="B18" s="992" t="s">
        <v>413</v>
      </c>
      <c r="C18" s="992"/>
      <c r="D18" s="617"/>
      <c r="E18" s="611" t="str">
        <f>IF(D18="","Please enter required information (Primary and other treatment plant)","")</f>
        <v>Please enter required information (Primary and other treatment plant)</v>
      </c>
      <c r="F18" s="511" t="str">
        <f>IF('Nitrogen Method 1 2 3'!D18="",InpReq,'Nitrogen Method 1 2 3'!D18)</f>
        <v>Please enter required information</v>
      </c>
    </row>
    <row r="19" spans="1:6" ht="30.25" customHeight="1" x14ac:dyDescent="0.25">
      <c r="A19" s="696"/>
      <c r="B19" s="992" t="s">
        <v>416</v>
      </c>
      <c r="C19" s="992"/>
      <c r="D19" s="701">
        <f>'Nitrogen Method 1 2 3'!F19</f>
        <v>2.0819999999999999</v>
      </c>
      <c r="E19" s="611" t="s">
        <v>290</v>
      </c>
      <c r="F19" s="512">
        <v>2.0819999999999999</v>
      </c>
    </row>
    <row r="20" spans="1:6" ht="30.25" customHeight="1" x14ac:dyDescent="0.45">
      <c r="B20" s="993" t="s">
        <v>414</v>
      </c>
      <c r="C20" s="994"/>
      <c r="D20" s="617"/>
      <c r="E20" s="611" t="str">
        <f>IF(D20="","Please enter required information (Primary and other treatment plant)","")</f>
        <v>Please enter required information (Primary and other treatment plant)</v>
      </c>
      <c r="F20" s="511" t="str">
        <f>IF('Nitrogen Method 1 2 3'!D20="",InpReq,'Nitrogen Method 1 2 3'!D20)</f>
        <v>Please enter required information</v>
      </c>
    </row>
    <row r="21" spans="1:6" ht="30.25" customHeight="1" x14ac:dyDescent="0.45">
      <c r="A21" s="696"/>
      <c r="B21" s="995" t="s">
        <v>417</v>
      </c>
      <c r="C21" s="996"/>
      <c r="D21" s="701">
        <f>'Nitrogen Method 1 2 3'!F21</f>
        <v>1.026</v>
      </c>
      <c r="E21" s="611" t="s">
        <v>290</v>
      </c>
      <c r="F21" s="512">
        <v>1.026</v>
      </c>
    </row>
    <row r="22" spans="1:6" ht="30.25" customHeight="1" x14ac:dyDescent="0.45">
      <c r="B22" s="993" t="s">
        <v>415</v>
      </c>
      <c r="C22" s="994"/>
      <c r="D22" s="617"/>
      <c r="E22" s="611" t="str">
        <f>IF(D22="","Please enter required information (Primary and other treatment plant)","")</f>
        <v>Please enter required information (Primary and other treatment plant)</v>
      </c>
      <c r="F22" s="511" t="str">
        <f>IF('Nitrogen Method 1 2 3'!D22="",InpReq,'Nitrogen Method 1 2 3'!D22)</f>
        <v>Please enter required information</v>
      </c>
    </row>
    <row r="23" spans="1:6" ht="30.25" customHeight="1" thickBot="1" x14ac:dyDescent="0.5">
      <c r="A23" s="696"/>
      <c r="B23" s="993" t="s">
        <v>418</v>
      </c>
      <c r="C23" s="994"/>
      <c r="D23" s="701">
        <f>'Nitrogen Method 1 2 3'!F23</f>
        <v>0</v>
      </c>
      <c r="E23" s="611" t="s">
        <v>290</v>
      </c>
      <c r="F23" s="513">
        <v>0</v>
      </c>
    </row>
    <row r="24" spans="1:6" ht="22.75" customHeight="1" x14ac:dyDescent="0.35">
      <c r="B24" s="520"/>
      <c r="C24" s="520"/>
      <c r="D24" s="521"/>
      <c r="E24" s="522"/>
    </row>
    <row r="25" spans="1:6" ht="30.25" customHeight="1" x14ac:dyDescent="0.25">
      <c r="B25" s="988" t="s">
        <v>406</v>
      </c>
      <c r="C25" s="989"/>
      <c r="D25" s="618" t="e">
        <f>(IF('Nitrogen Method 1 2 3'!F13&gt;0,'Nitrogen Method 1 2 3'!F13,D9)-D15-D16-(D18+(D20)+(D22)))*('Nitrogen Method 1 2 3'!F17)</f>
        <v>#VALUE!</v>
      </c>
      <c r="E25" s="611" t="s">
        <v>6</v>
      </c>
    </row>
    <row r="26" spans="1:6" ht="30.25" customHeight="1" x14ac:dyDescent="0.25">
      <c r="B26" s="990"/>
      <c r="C26" s="991"/>
      <c r="D26" s="618">
        <f>D18*'Nitrogen Method 1 2 3'!F19+D20*IF(ISNUMBER('Nitrogen Method 1 2 3'!F21),'Nitrogen Method 1 2 3'!F21,0)+D22*IF(ISNUMBER('Nitrogen Method 1 2 3'!F23),'Nitrogen Method 1 2 3'!F23,0)</f>
        <v>0</v>
      </c>
      <c r="E26" s="611" t="s">
        <v>7</v>
      </c>
    </row>
    <row r="27" spans="1:6" ht="30.25" customHeight="1" x14ac:dyDescent="0.25">
      <c r="B27" s="990"/>
      <c r="C27" s="991"/>
      <c r="D27" s="619" t="e">
        <f>D25+D26</f>
        <v>#VALUE!</v>
      </c>
      <c r="E27" s="620" t="s">
        <v>1</v>
      </c>
    </row>
    <row r="28" spans="1:6" ht="30.25" customHeight="1" x14ac:dyDescent="0.35">
      <c r="B28" s="517"/>
      <c r="C28" s="518"/>
      <c r="D28" s="519"/>
      <c r="E28" s="519"/>
    </row>
    <row r="29" spans="1:6" ht="12.25" customHeight="1" x14ac:dyDescent="0.35">
      <c r="B29" s="490"/>
      <c r="C29" s="523"/>
      <c r="D29" s="443"/>
      <c r="E29" s="443"/>
    </row>
    <row r="30" spans="1:6" ht="15.75" hidden="1" customHeight="1" x14ac:dyDescent="0.35">
      <c r="B30" s="490"/>
      <c r="C30" s="523"/>
      <c r="D30" s="443"/>
      <c r="E30" s="443"/>
    </row>
  </sheetData>
  <sheetProtection algorithmName="SHA-256" hashValue="ELKcO8KiqzRe1cA3tVeZOiJnWEQ4fkALtPo3mFokdnQ=" saltValue="PJlpijDqvvQVSohSmMPRFA==" spinCount="100000" sheet="1" selectLockedCells="1"/>
  <mergeCells count="21">
    <mergeCell ref="B8:C8"/>
    <mergeCell ref="B7:E7"/>
    <mergeCell ref="B6:C6"/>
    <mergeCell ref="B3:C3"/>
    <mergeCell ref="B9:C9"/>
    <mergeCell ref="B4:C4"/>
    <mergeCell ref="B25:C27"/>
    <mergeCell ref="B10:C10"/>
    <mergeCell ref="B11:C11"/>
    <mergeCell ref="B20:C20"/>
    <mergeCell ref="B21:C21"/>
    <mergeCell ref="B22:C22"/>
    <mergeCell ref="B23:C23"/>
    <mergeCell ref="B19:C19"/>
    <mergeCell ref="B12:C12"/>
    <mergeCell ref="B13:C13"/>
    <mergeCell ref="B15:C15"/>
    <mergeCell ref="B16:C16"/>
    <mergeCell ref="B17:C17"/>
    <mergeCell ref="B18:C18"/>
    <mergeCell ref="B14:C14"/>
  </mergeCells>
  <conditionalFormatting sqref="E14">
    <cfRule type="cellIs" dxfId="3" priority="4" operator="equal">
      <formula>"Do not enter value on this row"</formula>
    </cfRule>
  </conditionalFormatting>
  <conditionalFormatting sqref="E8">
    <cfRule type="cellIs" dxfId="2" priority="3" operator="equal">
      <formula>"Please select reporting method"</formula>
    </cfRule>
  </conditionalFormatting>
  <conditionalFormatting sqref="E10 E14">
    <cfRule type="cellIs" dxfId="1" priority="2" operator="equal">
      <formula>"Please enter required information (Other treatment plant only)"</formula>
    </cfRule>
  </conditionalFormatting>
  <conditionalFormatting sqref="E15:E16 E18 E20 E22">
    <cfRule type="cellIs" dxfId="0" priority="1" operator="equal">
      <formula>"Please enter required information (Primary and other treatment plant)"</formula>
    </cfRule>
  </conditionalFormatting>
  <dataValidations count="3">
    <dataValidation type="list" allowBlank="1" showInputMessage="1" showErrorMessage="1" error="Method must be entered as a whole number. Methods 1, 2, or 3 only available" sqref="D8" xr:uid="{00000000-0002-0000-0800-000000000000}">
      <formula1>"1, 2, 3"</formula1>
    </dataValidation>
    <dataValidation allowBlank="1" errorTitle="Automatic Calculation" error="Do not enter a value into this cell. If you are calculating Nin for a primary wastewater treatment plant then Nin is calculated from values entered for Ntrl, Ntro, Noutdisij." promptTitle="Automatic Calculation" prompt="Do not enter a value into this cell. If you are calculating Nin for a primary wastewater treatment plant then Nin is calculated from values entered for Ntrl, Ntro, Noutdisij." sqref="D9" xr:uid="{00000000-0002-0000-0800-000001000000}"/>
    <dataValidation type="decimal" operator="greaterThanOrEqual" allowBlank="1" showInputMessage="1" showErrorMessage="1" error="Input must be a positive numerical value" sqref="D22 D20 D18 D10 D13:D16" xr:uid="{00000000-0002-0000-0800-000002000000}">
      <formula1>0</formula1>
    </dataValidation>
  </dataValidations>
  <pageMargins left="0.70866141732283472" right="0.70866141732283472"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CERContentPublishingTaskJobNumber xmlns="32e2fb52-454c-4a55-9e7f-b565c4403fdc">PJ1593</CERContentPublishingTaskJobNumber>
    <Date_x0020_Submitted xmlns="32e2fb52-454c-4a55-9e7f-b565c4403fdc" xsi:nil="true"/>
    <CER_x0020_Content_x0020_Approval_x0020_Workflow_x0020_Comments xmlns="32e2fb52-454c-4a55-9e7f-b565c4403fdc" xsi:nil="true"/>
    <Type_x0020_of_x0020_document xmlns="32e2fb52-454c-4a55-9e7f-b565c4403fdc">general</Type_x0020_of_x0020_document>
    <Submitted_x0020_By xmlns="32e2fb52-454c-4a55-9e7f-b565c4403fdc">
      <UserInfo>
        <DisplayName/>
        <AccountId xsi:nil="true"/>
        <AccountType/>
      </UserInfo>
    </Submitted_x0020_By>
    <PublishingExpirationDate xmlns="http://schemas.microsoft.com/sharepoint/v3" xsi:nil="true"/>
    <CommonTopic xmlns="32e2fb52-454c-4a55-9e7f-b565c4403fdc"/>
    <Requires_x0020_Higher_x0020_Approval xmlns="32e2fb52-454c-4a55-9e7f-b565c4403fdc">false</Requires_x0020_Higher_x0020_Approval>
    <PublishingStartDate xmlns="http://schemas.microsoft.com/sharepoint/v3" xsi:nil="true"/>
  </documentManagement>
</p:properties>
</file>

<file path=customXml/item2.xml><?xml version="1.0" encoding="utf-8"?>
<?mso-contentType ?>
<p:Policy xmlns:p="office.server.policy" id="" local="true">
  <p:Name>Document</p:Name>
  <p:Description/>
  <p:Statement/>
  <p:PolicyItems>
    <p:PolicyItem featureId="Microsoft.Office.RecordsManagement.PolicyFeatures.PolicyAudit" staticId="0x0101006FEDFF5A17EBFF408172BFDB5CA07867|937198175" UniqueId="4978652a-571d-4abe-8789-326422c0f180">
      <p:Name>Auditing</p:Name>
      <p:Description>Audits user actions on documents and list items to the Audit Log.</p:Description>
      <p:CustomData>
        <Audit>
          <View/>
        </Audit>
      </p:CustomData>
    </p:PolicyItem>
  </p:PolicyItems>
</p:Policy>
</file>

<file path=customXml/item3.xml><?xml version="1.0" encoding="utf-8"?>
<ct:contentTypeSchema xmlns:ct="http://schemas.microsoft.com/office/2006/metadata/contentType" xmlns:ma="http://schemas.microsoft.com/office/2006/metadata/properties/metaAttributes" ct:_="" ma:_="" ma:contentTypeName="Document" ma:contentTypeID="0x0101006FEDFF5A17EBFF408172BFDB5CA07867" ma:contentTypeVersion="10" ma:contentTypeDescription="Create a new document." ma:contentTypeScope="" ma:versionID="03814bfead9436e28a31b84b03dda2d0">
  <xsd:schema xmlns:xsd="http://www.w3.org/2001/XMLSchema" xmlns:xs="http://www.w3.org/2001/XMLSchema" xmlns:p="http://schemas.microsoft.com/office/2006/metadata/properties" xmlns:ns1="http://schemas.microsoft.com/sharepoint/v3" xmlns:ns2="32e2fb52-454c-4a55-9e7f-b565c4403fdc" xmlns:ns3="28200a5b-dbf5-4d3e-b94c-0c7a404b124e" targetNamespace="http://schemas.microsoft.com/office/2006/metadata/properties" ma:root="true" ma:fieldsID="7b8a28cbba0e079f6ebeffe7bd13215f" ns1:_="" ns2:_="" ns3:_="">
    <xsd:import namespace="http://schemas.microsoft.com/sharepoint/v3"/>
    <xsd:import namespace="32e2fb52-454c-4a55-9e7f-b565c4403fdc"/>
    <xsd:import namespace="28200a5b-dbf5-4d3e-b94c-0c7a404b124e"/>
    <xsd:element name="properties">
      <xsd:complexType>
        <xsd:sequence>
          <xsd:element name="documentManagement">
            <xsd:complexType>
              <xsd:all>
                <xsd:element ref="ns2:CER_x0020_Content_x0020_Approval_x0020_Workflow_x0020_Comments" minOccurs="0"/>
                <xsd:element ref="ns2:CERContentPublishingTaskJobNumber"/>
                <xsd:element ref="ns2:Date_x0020_Submitted" minOccurs="0"/>
                <xsd:element ref="ns2:Requires_x0020_Higher_x0020_Approval" minOccurs="0"/>
                <xsd:element ref="ns2:Submitted_x0020_By" minOccurs="0"/>
                <xsd:element ref="ns1:PublishingStartDate" minOccurs="0"/>
                <xsd:element ref="ns1:PublishingExpirationDate" minOccurs="0"/>
                <xsd:element ref="ns2:CommonTopic" minOccurs="0"/>
                <xsd:element ref="ns1:_dlc_Exempt" minOccurs="0"/>
                <xsd:element ref="ns2:Type_x0020_of_x0020_document"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4"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1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e2fb52-454c-4a55-9e7f-b565c4403fdc" elementFormDefault="qualified">
    <xsd:import namespace="http://schemas.microsoft.com/office/2006/documentManagement/types"/>
    <xsd:import namespace="http://schemas.microsoft.com/office/infopath/2007/PartnerControls"/>
    <xsd:element name="CER_x0020_Content_x0020_Approval_x0020_Workflow_x0020_Comments" ma:index="8" nillable="true" ma:displayName="CER Content Approval Workflow Comments" ma:internalName="CER_x0020_Content_x0020_Approval_x0020_Workflow_x0020_Comments">
      <xsd:simpleType>
        <xsd:restriction base="dms:Text">
          <xsd:maxLength value="255"/>
        </xsd:restriction>
      </xsd:simpleType>
    </xsd:element>
    <xsd:element name="CERContentPublishingTaskJobNumber" ma:index="9" ma:displayName="CERContentPublishingTaskJobNumber" ma:default="WM####" ma:internalName="CERContentPublishingTaskJobNumber">
      <xsd:simpleType>
        <xsd:restriction base="dms:Note">
          <xsd:maxLength value="255"/>
        </xsd:restriction>
      </xsd:simpleType>
    </xsd:element>
    <xsd:element name="Date_x0020_Submitted" ma:index="10" nillable="true" ma:displayName="Date Submitted" ma:format="DateOnly" ma:internalName="Date_x0020_Submitted">
      <xsd:simpleType>
        <xsd:restriction base="dms:DateTime"/>
      </xsd:simpleType>
    </xsd:element>
    <xsd:element name="Requires_x0020_Higher_x0020_Approval" ma:index="11" nillable="true" ma:displayName="Requires Higher Approval" ma:default="0" ma:description="Requires Higher Approval" ma:internalName="Requires_x0020_Higher_x0020_Approval">
      <xsd:simpleType>
        <xsd:restriction base="dms:Boolean"/>
      </xsd:simpleType>
    </xsd:element>
    <xsd:element name="Submitted_x0020_By" ma:index="12" nillable="true" ma:displayName="Submitted By" ma:list="UserInfo" ma:SharePointGroup="0" ma:internalName="Submitted_x0020_B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monTopic" ma:index="15" nillable="true" ma:displayName="Topic" ma:internalName="CommonTopic">
      <xsd:complexType>
        <xsd:complexContent>
          <xsd:extension base="dms:MultiChoice">
            <xsd:sequence>
              <xsd:element name="Value" maxOccurs="unbounded" minOccurs="0" nillable="true">
                <xsd:simpleType>
                  <xsd:restriction base="dms:Choice">
                    <xsd:enumeration value="Carbon Farming Initiative"/>
                    <xsd:enumeration value="Carbon Pricing Mechanism"/>
                    <xsd:enumeration value="National Greenhouse and Energy Reporting"/>
                    <xsd:enumeration value="Renewable Energy Target"/>
                    <xsd:enumeration value="Emissions Reduction Fund"/>
                    <xsd:enumeration value="NGER auditors"/>
                    <xsd:enumeration value="Media"/>
                    <xsd:enumeration value="Corporate"/>
                    <xsd:enumeration value="ANREU"/>
                    <xsd:enumeration value="EERS"/>
                    <xsd:enumeration value="REC Registry"/>
                    <xsd:enumeration value="Emissions Reduction Fund - mapping file"/>
                    <xsd:enumeration value="Reports"/>
                    <xsd:enumeration value="Guarantee of Origin"/>
                  </xsd:restriction>
                </xsd:simpleType>
              </xsd:element>
            </xsd:sequence>
          </xsd:extension>
        </xsd:complexContent>
      </xsd:complexType>
    </xsd:element>
    <xsd:element name="Type_x0020_of_x0020_document" ma:index="17" nillable="true" ma:displayName="Type of document" ma:default="general" ma:format="Dropdown" ma:indexed="true" ma:internalName="Type_x0020_of_x0020_document">
      <xsd:simpleType>
        <xsd:restriction base="dms:Choice">
          <xsd:enumeration value="general"/>
          <xsd:enumeration value="ERF project mapping file"/>
          <xsd:enumeration value="consulthub - CERT consult 1 submissions"/>
          <xsd:enumeration value="consulthub - CERT consult 2 submissions"/>
          <xsd:enumeration value="consulthub - CERT consult 3 submissions"/>
        </xsd:restriction>
      </xsd:simpleType>
    </xsd:element>
  </xsd:schema>
  <xsd:schema xmlns:xsd="http://www.w3.org/2001/XMLSchema" xmlns:xs="http://www.w3.org/2001/XMLSchema" xmlns:dms="http://schemas.microsoft.com/office/2006/documentManagement/types" xmlns:pc="http://schemas.microsoft.com/office/infopath/2007/PartnerControls" targetNamespace="28200a5b-dbf5-4d3e-b94c-0c7a404b124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LongProp xmlns="" name="TaxCatchAll"><![CDATA[96;#Calculator|5e7eba19-0acb-4c9c-a73b-9f73a7804f13;#128;#National Greenhouse and Energy Reporting|4084f5de-0a75-4b76-a8d4-975c05a33040;#62;#s19 Report|1feab998-f11f-4404-8c48-14585a529edd;#4;#National|5da599d1-2782-4cbf-b980-69d0459bc285;#3;#CER|50355b21-7a8e-4219-802e-661523e8e7f6;#1;#NGER|07a08cd9-741b-40d8-adcc-773ff36916bd]]></LongProp>
</Long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B35627-949E-42C2-BA3E-659F6484ADA8}">
  <ds:schemaRefs>
    <ds:schemaRef ds:uri="578717D3-6BC7-4249-A8B9-C066D9D20D96"/>
    <ds:schemaRef ds:uri="http://schemas.microsoft.com/office/2006/metadata/properties"/>
    <ds:schemaRef ds:uri="http://www.w3.org/XML/1998/namespace"/>
    <ds:schemaRef ds:uri="http://purl.org/dc/dcmitype/"/>
    <ds:schemaRef ds:uri="http://schemas.microsoft.com/office/2006/documentManagement/types"/>
    <ds:schemaRef ds:uri="35d7dce1-22dc-4c3f-bf90-aebce6a2395f"/>
    <ds:schemaRef ds:uri="http://schemas.openxmlformats.org/package/2006/metadata/core-properties"/>
    <ds:schemaRef ds:uri="http://purl.org/dc/terms/"/>
    <ds:schemaRef ds:uri="http://schemas.microsoft.com/office/infopath/2007/PartnerControls"/>
    <ds:schemaRef ds:uri="578717d3-6bc7-4249-a8b9-c066d9d20d96"/>
    <ds:schemaRef ds:uri="9b9774ee-74e4-482e-a21e-81c9c121ac5b"/>
    <ds:schemaRef ds:uri="http://purl.org/dc/elements/1.1/"/>
  </ds:schemaRefs>
</ds:datastoreItem>
</file>

<file path=customXml/itemProps2.xml><?xml version="1.0" encoding="utf-8"?>
<ds:datastoreItem xmlns:ds="http://schemas.openxmlformats.org/officeDocument/2006/customXml" ds:itemID="{2AED7432-E9E5-4513-8C2D-0D89CFEAE238}"/>
</file>

<file path=customXml/itemProps3.xml><?xml version="1.0" encoding="utf-8"?>
<ds:datastoreItem xmlns:ds="http://schemas.openxmlformats.org/officeDocument/2006/customXml" ds:itemID="{EBA92F2E-D9DA-4E3A-A803-B0FEE7A1CE4A}"/>
</file>

<file path=customXml/itemProps4.xml><?xml version="1.0" encoding="utf-8"?>
<ds:datastoreItem xmlns:ds="http://schemas.openxmlformats.org/officeDocument/2006/customXml" ds:itemID="{1D5A0FC6-E160-4639-9DF6-7849ABB4876A}">
  <ds:schemaRefs>
    <ds:schemaRef ds:uri="http://schemas.microsoft.com/office/2006/metadata/longProperties"/>
    <ds:schemaRef ds:uri=""/>
  </ds:schemaRefs>
</ds:datastoreItem>
</file>

<file path=customXml/itemProps5.xml><?xml version="1.0" encoding="utf-8"?>
<ds:datastoreItem xmlns:ds="http://schemas.openxmlformats.org/officeDocument/2006/customXml" ds:itemID="{0EB6FC57-C7C5-4837-97FF-0744D6C187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28</vt:i4>
      </vt:variant>
    </vt:vector>
  </HeadingPairs>
  <TitlesOfParts>
    <vt:vector size="41" baseType="lpstr">
      <vt:lpstr>Important information</vt:lpstr>
      <vt:lpstr>Menu</vt:lpstr>
      <vt:lpstr>D&amp;C plant 1</vt:lpstr>
      <vt:lpstr>D&amp;C plant 2</vt:lpstr>
      <vt:lpstr>D&amp;C plant 3</vt:lpstr>
      <vt:lpstr>Methane method 1</vt:lpstr>
      <vt:lpstr>Methane method 2 3</vt:lpstr>
      <vt:lpstr>OSCAR D&amp;C wastewater</vt:lpstr>
      <vt:lpstr>Nitrogen Method 1 2 3</vt:lpstr>
      <vt:lpstr>Facility output method 1</vt:lpstr>
      <vt:lpstr>Facility output method 2 3</vt:lpstr>
      <vt:lpstr>About</vt:lpstr>
      <vt:lpstr>par</vt:lpstr>
      <vt:lpstr>EFsecij</vt:lpstr>
      <vt:lpstr>FracPr1</vt:lpstr>
      <vt:lpstr>FracPr2</vt:lpstr>
      <vt:lpstr>FracPr3</vt:lpstr>
      <vt:lpstr>FracPr4</vt:lpstr>
      <vt:lpstr>Incinp</vt:lpstr>
      <vt:lpstr>InpnotReq</vt:lpstr>
      <vt:lpstr>InpReq</vt:lpstr>
      <vt:lpstr>IPCC_default_treatment_types</vt:lpstr>
      <vt:lpstr>PlseDel</vt:lpstr>
      <vt:lpstr>PlseIgn</vt:lpstr>
      <vt:lpstr>'D&amp;C plant 1'!Print_Area</vt:lpstr>
      <vt:lpstr>'D&amp;C plant 2'!Print_Area</vt:lpstr>
      <vt:lpstr>'D&amp;C plant 3'!Print_Area</vt:lpstr>
      <vt:lpstr>'Important information'!Print_Area</vt:lpstr>
      <vt:lpstr>'Methane method 1'!Print_Area</vt:lpstr>
      <vt:lpstr>'OSCAR D&amp;C wastewater'!Print_Area</vt:lpstr>
      <vt:lpstr>Protein1</vt:lpstr>
      <vt:lpstr>Protein2</vt:lpstr>
      <vt:lpstr>Protein3</vt:lpstr>
      <vt:lpstr>Protein4</vt:lpstr>
      <vt:lpstr>Seldrop</vt:lpstr>
      <vt:lpstr>VSpsl_conversion_factor1</vt:lpstr>
      <vt:lpstr>VSpsl_conversion_factor2</vt:lpstr>
      <vt:lpstr>VSpsl_conversion_factor3</vt:lpstr>
      <vt:lpstr>VSwasl_conversion_factor1</vt:lpstr>
      <vt:lpstr>VSwasl_conversion_factor2</vt:lpstr>
      <vt:lpstr>VSwasl_conversion_factor3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NGER Wastewater Domestic and Commercial Calculator 2021-22</dc:title>
  <dc:creator/>
  <cp:lastModifiedBy/>
  <dcterms:created xsi:type="dcterms:W3CDTF">2013-09-06T02:52:48Z</dcterms:created>
  <dcterms:modified xsi:type="dcterms:W3CDTF">2022-07-01T04:16:10Z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Area">
    <vt:lpwstr/>
  </property>
  <property fmtid="{D5CDD505-2E9C-101B-9397-08002B2CF9AE}" pid="3" name="AssetType">
    <vt:lpwstr/>
  </property>
  <property fmtid="{D5CDD505-2E9C-101B-9397-08002B2CF9AE}" pid="4" name="la5e695ffd1a44dabe62a18d82215b07">
    <vt:lpwstr/>
  </property>
  <property fmtid="{D5CDD505-2E9C-101B-9397-08002B2CF9AE}" pid="5" name="DCCKeywords">
    <vt:lpwstr/>
  </property>
  <property fmtid="{D5CDD505-2E9C-101B-9397-08002B2CF9AE}" pid="6" name="Summary">
    <vt:lpwstr/>
  </property>
  <property fmtid="{D5CDD505-2E9C-101B-9397-08002B2CF9AE}" pid="7" name="TaxCatchAll">
    <vt:lpwstr>96;#Calculator|5e7eba19-0acb-4c9c-a73b-9f73a7804f13;#128;#National Greenhouse and Energy Reporting|4084f5de-0a75-4b76-a8d4-975c05a33040;#62;#s19 Report|1feab998-f11f-4404-8c48-14585a529edd;#4;#National|5da599d1-2782-4cbf-b980-69d0459bc285;#3;#CER|50355b21</vt:lpwstr>
  </property>
  <property fmtid="{D5CDD505-2E9C-101B-9397-08002B2CF9AE}" pid="8" name="jfdbf192cf3e432bae7ead6b01437832">
    <vt:lpwstr>s19 Report|1feab998-f11f-4404-8c48-14585a529edd;National Greenhouse and Energy Reporting|4084f5de-0a75-4b76-a8d4-975c05a33040;Calculator|5e7eba19-0acb-4c9c-a73b-9f73a7804f13</vt:lpwstr>
  </property>
  <property fmtid="{D5CDD505-2E9C-101B-9397-08002B2CF9AE}" pid="9" name="FileKeywords">
    <vt:lpwstr>62;#s19 Report|1feab998-f11f-4404-8c48-14585a529edd;#128;#National Greenhouse and Energy Reporting|4084f5de-0a75-4b76-a8d4-975c05a33040;#96;#Calculator|5e7eba19-0acb-4c9c-a73b-9f73a7804f13</vt:lpwstr>
  </property>
  <property fmtid="{D5CDD505-2E9C-101B-9397-08002B2CF9AE}" pid="10" name="g1c5c8a5ed744825af876dc81dccc5dd">
    <vt:lpwstr>National|5da599d1-2782-4cbf-b980-69d0459bc285</vt:lpwstr>
  </property>
  <property fmtid="{D5CDD505-2E9C-101B-9397-08002B2CF9AE}" pid="11" name="Year">
    <vt:lpwstr>2015</vt:lpwstr>
  </property>
  <property fmtid="{D5CDD505-2E9C-101B-9397-08002B2CF9AE}" pid="12" name="State">
    <vt:lpwstr>4;#National|5da599d1-2782-4cbf-b980-69d0459bc285</vt:lpwstr>
  </property>
  <property fmtid="{D5CDD505-2E9C-101B-9397-08002B2CF9AE}" pid="13" name="Reference">
    <vt:lpwstr/>
  </property>
  <property fmtid="{D5CDD505-2E9C-101B-9397-08002B2CF9AE}" pid="14" name="Client">
    <vt:lpwstr/>
  </property>
  <property fmtid="{D5CDD505-2E9C-101B-9397-08002B2CF9AE}" pid="15" name="m580224f57af48d5998ad1d627b3f8a6">
    <vt:lpwstr>CER|50355b21-7a8e-4219-802e-661523e8e7f6</vt:lpwstr>
  </property>
  <property fmtid="{D5CDD505-2E9C-101B-9397-08002B2CF9AE}" pid="16" name="Scheme">
    <vt:lpwstr>1;#NGER|07a08cd9-741b-40d8-adcc-773ff36916bd</vt:lpwstr>
  </property>
  <property fmtid="{D5CDD505-2E9C-101B-9397-08002B2CF9AE}" pid="17" name="FileStatus">
    <vt:lpwstr>Open</vt:lpwstr>
  </property>
  <property fmtid="{D5CDD505-2E9C-101B-9397-08002B2CF9AE}" pid="18" name="fbf5ba1606af44cc8a6bbbd47132b0ab">
    <vt:lpwstr>NGER|07a08cd9-741b-40d8-adcc-773ff36916bd</vt:lpwstr>
  </property>
  <property fmtid="{D5CDD505-2E9C-101B-9397-08002B2CF9AE}" pid="19" name="aa7cfb7b7c8a4cdc88e464a139bfbbb5">
    <vt:lpwstr/>
  </property>
  <property fmtid="{D5CDD505-2E9C-101B-9397-08002B2CF9AE}" pid="20" name="DLM">
    <vt:lpwstr>Sensitive</vt:lpwstr>
  </property>
  <property fmtid="{D5CDD505-2E9C-101B-9397-08002B2CF9AE}" pid="21" name="FileClassification">
    <vt:lpwstr>Unclassified</vt:lpwstr>
  </property>
  <property fmtid="{D5CDD505-2E9C-101B-9397-08002B2CF9AE}" pid="22" name="DocumentKeywords">
    <vt:lpwstr/>
  </property>
  <property fmtid="{D5CDD505-2E9C-101B-9397-08002B2CF9AE}" pid="23" name="VitalDocument">
    <vt:lpwstr>No</vt:lpwstr>
  </property>
  <property fmtid="{D5CDD505-2E9C-101B-9397-08002B2CF9AE}" pid="24" name="DocumentDescription">
    <vt:lpwstr/>
  </property>
  <property fmtid="{D5CDD505-2E9C-101B-9397-08002B2CF9AE}" pid="25" name="BCPDocument">
    <vt:lpwstr>No</vt:lpwstr>
  </property>
  <property fmtid="{D5CDD505-2E9C-101B-9397-08002B2CF9AE}" pid="26" name="c275726743ff40b1bd16afcbde5101e0">
    <vt:lpwstr/>
  </property>
  <property fmtid="{D5CDD505-2E9C-101B-9397-08002B2CF9AE}" pid="27" name="Agency">
    <vt:lpwstr>3;#CER|50355b21-7a8e-4219-802e-661523e8e7f6</vt:lpwstr>
  </property>
  <property fmtid="{D5CDD505-2E9C-101B-9397-08002B2CF9AE}" pid="28" name="Month">
    <vt:lpwstr/>
  </property>
  <property fmtid="{D5CDD505-2E9C-101B-9397-08002B2CF9AE}" pid="29" name="_docset_NoMedatataSyncRequired">
    <vt:lpwstr>False</vt:lpwstr>
  </property>
  <property fmtid="{D5CDD505-2E9C-101B-9397-08002B2CF9AE}" pid="30" name="RecordNumber">
    <vt:lpwstr/>
  </property>
  <property fmtid="{D5CDD505-2E9C-101B-9397-08002B2CF9AE}" pid="31" name="ContentTypeId">
    <vt:lpwstr>0x0101006FEDFF5A17EBFF408172BFDB5CA07867</vt:lpwstr>
  </property>
  <property fmtid="{D5CDD505-2E9C-101B-9397-08002B2CF9AE}" pid="32" name="CER_FileKeywords">
    <vt:lpwstr/>
  </property>
  <property fmtid="{D5CDD505-2E9C-101B-9397-08002B2CF9AE}" pid="33" name="CER_State">
    <vt:lpwstr/>
  </property>
  <property fmtid="{D5CDD505-2E9C-101B-9397-08002B2CF9AE}" pid="34" name="CER_Scheme">
    <vt:lpwstr/>
  </property>
  <property fmtid="{D5CDD505-2E9C-101B-9397-08002B2CF9AE}" pid="35" name="CER_Client">
    <vt:lpwstr/>
  </property>
  <property fmtid="{D5CDD505-2E9C-101B-9397-08002B2CF9AE}" pid="36" name="_dlc_DocIdItemGuid">
    <vt:lpwstr>319ff512-dc67-49e4-a26d-9dfec36c33b2</vt:lpwstr>
  </property>
  <property fmtid="{D5CDD505-2E9C-101B-9397-08002B2CF9AE}" pid="37" name="EDi_DocumentKeywords">
    <vt:lpwstr/>
  </property>
  <property fmtid="{D5CDD505-2E9C-101B-9397-08002B2CF9AE}" pid="38" name="CER_Agency">
    <vt:lpwstr/>
  </property>
</Properties>
</file>