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ergovau-my.sharepoint.com/personal/bronte_hart_cer_gov_au/Documents/Desktop/Web redesign/"/>
    </mc:Choice>
  </mc:AlternateContent>
  <xr:revisionPtr revIDLastSave="0" documentId="8_{45F0CD08-C4AA-4273-9B20-3B422B23ED58}" xr6:coauthVersionLast="47" xr6:coauthVersionMax="47" xr10:uidLastSave="{00000000-0000-0000-0000-000000000000}"/>
  <bookViews>
    <workbookView xWindow="-28920" yWindow="-8190" windowWidth="29040" windowHeight="15840" firstSheet="4" activeTab="4" xr2:uid="{FEF82E40-40FE-466C-804F-56A13FBF369D}"/>
  </bookViews>
  <sheets>
    <sheet name="V2 - pre workshop" sheetId="7" state="hidden" r:id="rId1"/>
    <sheet name="V3 - post W1 - wesfarmers" sheetId="12" state="hidden" r:id="rId2"/>
    <sheet name="V3 - mockup" sheetId="13" state="hidden" r:id="rId3"/>
    <sheet name="V3 - mockup alt." sheetId="14" state="hidden" r:id="rId4"/>
    <sheet name="Terms of Use" sheetId="20" r:id="rId5"/>
    <sheet name="Instructions" sheetId="23" r:id="rId6"/>
    <sheet name="Data entry" sheetId="17" r:id="rId7"/>
    <sheet name="Calculations" sheetId="18" r:id="rId8"/>
    <sheet name="Report output " sheetId="16" r:id="rId9"/>
    <sheet name="Yearly Variables" sheetId="19" r:id="rId10"/>
  </sheets>
  <definedNames>
    <definedName name="_xlnm.Print_Area" localSheetId="0">'V2 - pre workshop'!$A$1:$U$16</definedName>
    <definedName name="_xlnm.Print_Area" localSheetId="2">'V3 - mockup'!$A$1:$U$9</definedName>
    <definedName name="_xlnm.Print_Area" localSheetId="3">'V3 - mockup alt.'!$A$1:$U$9</definedName>
    <definedName name="_xlnm.Print_Area" localSheetId="1">'V3 - post W1 - wesfarmers'!$A$1:$U$9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8" l="1"/>
  <c r="B49" i="18"/>
  <c r="L24" i="16" l="1"/>
  <c r="B59" i="18"/>
  <c r="C59" i="18" s="1"/>
  <c r="B60" i="18"/>
  <c r="C60" i="18" s="1"/>
  <c r="C44" i="16"/>
  <c r="C48" i="16"/>
  <c r="AF19" i="16"/>
  <c r="T16" i="16"/>
  <c r="E8" i="16"/>
  <c r="E7" i="16"/>
  <c r="E6" i="16"/>
  <c r="L22" i="16"/>
  <c r="L19" i="16"/>
  <c r="D24" i="16"/>
  <c r="D22" i="16"/>
  <c r="D19" i="16"/>
  <c r="B14" i="16"/>
  <c r="H13" i="16"/>
  <c r="C53" i="18"/>
  <c r="C36" i="18"/>
  <c r="C42" i="18"/>
  <c r="C34" i="18"/>
  <c r="C35" i="18" s="1"/>
  <c r="AF18" i="16" s="1"/>
  <c r="C32" i="18"/>
  <c r="C52" i="18" l="1"/>
  <c r="X16" i="16" s="1"/>
  <c r="C33" i="18"/>
  <c r="AF17" i="16" s="1"/>
  <c r="B48" i="18" l="1"/>
  <c r="T15" i="16" s="1"/>
  <c r="T18" i="16" s="1"/>
  <c r="C48" i="18"/>
  <c r="X15" i="16" s="1"/>
  <c r="X18" i="16" s="1"/>
  <c r="B23" i="18" l="1" a="1"/>
  <c r="B23" i="18" s="1"/>
  <c r="B19" i="18" a="1"/>
  <c r="B19" i="18" s="1"/>
  <c r="B11" i="18" s="1"/>
  <c r="B56" i="18" l="1"/>
  <c r="U16" i="16" s="1"/>
  <c r="U15" i="16" l="1"/>
  <c r="C45" i="18"/>
  <c r="AF20" i="16" l="1"/>
  <c r="C49" i="18"/>
  <c r="C39" i="18"/>
  <c r="AF14" i="16" s="1"/>
  <c r="C23" i="18" a="1"/>
  <c r="C23" i="18" s="1"/>
  <c r="C19" i="18" a="1"/>
  <c r="C19" i="18" s="1"/>
  <c r="C11" i="18" s="1"/>
  <c r="E34" i="16" s="1"/>
  <c r="C56" i="18"/>
  <c r="Y16" i="16" s="1"/>
  <c r="B4" i="18"/>
  <c r="Y15" i="16" l="1"/>
  <c r="C4" i="18"/>
  <c r="C30" i="18"/>
  <c r="C27" i="18" s="1"/>
  <c r="L29" i="16" s="1"/>
  <c r="C31" i="18"/>
  <c r="B17" i="18" a="1"/>
  <c r="B17" i="18" s="1"/>
  <c r="U18" i="16"/>
  <c r="B22" i="18" a="1"/>
  <c r="B22" i="18" s="1"/>
  <c r="B9" i="18" l="1"/>
  <c r="B10" i="18" s="1"/>
  <c r="D34" i="16" s="1"/>
  <c r="D36" i="16" s="1"/>
  <c r="L31" i="16"/>
  <c r="AF15" i="16"/>
  <c r="Y18" i="16"/>
  <c r="C22" i="18" l="1" a="1"/>
  <c r="C22" i="18" s="1"/>
  <c r="C17" i="18" a="1"/>
  <c r="C17" i="18" s="1"/>
  <c r="C9" i="18" s="1"/>
  <c r="C13" i="18"/>
  <c r="D29" i="16" l="1"/>
  <c r="D31" i="16" s="1" a="1"/>
  <c r="D31" i="16" s="1"/>
  <c r="C10" i="18"/>
  <c r="G8" i="14"/>
  <c r="P15" i="14" l="1"/>
  <c r="Q15" i="14" s="1"/>
  <c r="Q14" i="14"/>
  <c r="E14" i="14" s="1"/>
  <c r="J14" i="14"/>
  <c r="E15" i="14" s="1"/>
  <c r="F14" i="14" s="1"/>
  <c r="P11" i="14"/>
  <c r="Q11" i="14" s="1"/>
  <c r="E11" i="14" s="1"/>
  <c r="V10" i="14"/>
  <c r="E10" i="14"/>
  <c r="P9" i="14"/>
  <c r="Q9" i="14" s="1"/>
  <c r="Q8" i="14"/>
  <c r="J8" i="14"/>
  <c r="E8" i="14"/>
  <c r="N7" i="14"/>
  <c r="P7" i="14" s="1"/>
  <c r="Q7" i="14" s="1"/>
  <c r="Q6" i="14"/>
  <c r="I6" i="14"/>
  <c r="J6" i="14" s="1"/>
  <c r="I6" i="13"/>
  <c r="J6" i="13" s="1"/>
  <c r="J14" i="13"/>
  <c r="P15" i="13"/>
  <c r="Q15" i="13" s="1"/>
  <c r="P11" i="13"/>
  <c r="G8" i="13"/>
  <c r="P9" i="13"/>
  <c r="N7" i="13"/>
  <c r="P7" i="13" s="1"/>
  <c r="Q14" i="13"/>
  <c r="E14" i="13" s="1"/>
  <c r="V10" i="13"/>
  <c r="E9" i="14" l="1"/>
  <c r="E6" i="14"/>
  <c r="E7" i="14"/>
  <c r="E15" i="13"/>
  <c r="F14" i="13" s="1"/>
  <c r="E10" i="13"/>
  <c r="Q11" i="13"/>
  <c r="E11" i="13" s="1"/>
  <c r="J8" i="13"/>
  <c r="Q8" i="13" l="1"/>
  <c r="E8" i="13" s="1"/>
  <c r="Q7" i="13"/>
  <c r="Q9" i="13"/>
  <c r="Q6" i="13"/>
  <c r="E6" i="13" s="1"/>
  <c r="F6" i="13" s="1"/>
  <c r="E9" i="13" l="1"/>
  <c r="F8" i="13" s="1"/>
  <c r="E7" i="13"/>
  <c r="N9" i="12"/>
  <c r="M8" i="12"/>
  <c r="N7" i="12"/>
  <c r="M6" i="12"/>
  <c r="P7" i="12" s="1"/>
  <c r="Q7" i="12" s="1"/>
  <c r="Q6" i="12"/>
  <c r="J6" i="12"/>
  <c r="E6" i="12" l="1"/>
  <c r="E7" i="12"/>
  <c r="P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Erskine, James</author>
  </authors>
  <commentList>
    <comment ref="G8" authorId="0" shapeId="0" xr:uid="{C6046540-8660-42AF-9104-50C4C134BB68}">
      <text>
        <r>
          <rPr>
            <b/>
            <sz val="9"/>
            <color indexed="81"/>
            <rFont val="Tahoma"/>
            <family val="2"/>
          </rPr>
          <t>Erskine, James:</t>
        </r>
        <r>
          <rPr>
            <sz val="9"/>
            <color indexed="81"/>
            <rFont val="Tahoma"/>
            <family val="2"/>
          </rPr>
          <t xml:space="preserve">
"Net energy produced" not reported
</t>
        </r>
      </text>
    </comment>
    <comment ref="N9" authorId="0" shapeId="0" xr:uid="{179B23F9-BB97-4D02-AD0F-04AAFF045942}">
      <text>
        <r>
          <rPr>
            <b/>
            <sz val="9"/>
            <color indexed="81"/>
            <rFont val="Tahoma"/>
            <charset val="1"/>
          </rPr>
          <t>Erskine, James:</t>
        </r>
        <r>
          <rPr>
            <sz val="9"/>
            <color indexed="81"/>
            <rFont val="Tahoma"/>
            <charset val="1"/>
          </rPr>
          <t xml:space="preserve">
Just ACT. No idea what the voluntary is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Erskine, James</author>
  </authors>
  <commentList>
    <comment ref="G8" authorId="0" shapeId="0" xr:uid="{53BDC52C-DDA8-409C-BB4F-38208F59F746}">
      <text>
        <r>
          <rPr>
            <b/>
            <sz val="9"/>
            <color indexed="81"/>
            <rFont val="Tahoma"/>
            <family val="2"/>
          </rPr>
          <t>Erskine, James:</t>
        </r>
        <r>
          <rPr>
            <sz val="9"/>
            <color indexed="81"/>
            <rFont val="Tahoma"/>
            <family val="2"/>
          </rPr>
          <t xml:space="preserve">
"Net energy produced" not reported
</t>
        </r>
      </text>
    </comment>
    <comment ref="G14" authorId="0" shapeId="0" xr:uid="{B88746C4-DE2E-4A7E-9F34-71F64ABDE4A9}">
      <text>
        <r>
          <rPr>
            <b/>
            <sz val="9"/>
            <color indexed="81"/>
            <rFont val="Tahoma"/>
            <family val="2"/>
          </rPr>
          <t>Erskine, James:</t>
        </r>
        <r>
          <rPr>
            <sz val="9"/>
            <color indexed="81"/>
            <rFont val="Tahoma"/>
            <family val="2"/>
          </rPr>
          <t xml:space="preserve">
"Net energy produced" not reported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Erskine, James</author>
  </authors>
  <commentList>
    <comment ref="G8" authorId="0" shapeId="0" xr:uid="{5219459E-C6F6-4F00-9F68-65BFC2D67087}">
      <text>
        <r>
          <rPr>
            <b/>
            <sz val="9"/>
            <color indexed="81"/>
            <rFont val="Tahoma"/>
            <family val="2"/>
          </rPr>
          <t>Erskine, James:</t>
        </r>
        <r>
          <rPr>
            <sz val="9"/>
            <color indexed="81"/>
            <rFont val="Tahoma"/>
            <family val="2"/>
          </rPr>
          <t xml:space="preserve">
"Net energy produced" not reported
</t>
        </r>
      </text>
    </comment>
    <comment ref="G14" authorId="0" shapeId="0" xr:uid="{9731DFF3-94ED-47C4-A1A4-CCD10285B7AE}">
      <text>
        <r>
          <rPr>
            <b/>
            <sz val="9"/>
            <color indexed="81"/>
            <rFont val="Tahoma"/>
            <family val="2"/>
          </rPr>
          <t>Erskine, James:</t>
        </r>
        <r>
          <rPr>
            <sz val="9"/>
            <color indexed="81"/>
            <rFont val="Tahoma"/>
            <family val="2"/>
          </rPr>
          <t xml:space="preserve">
"Net energy produced" not reported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tc={9E446235-753F-472E-B89C-EE7DD247678C}</author>
    <author>tc={E08BE4AC-41E1-43FA-A174-AA4232D8B054}</author>
    <author>tc={8287E395-4C83-4505-9017-42D647E636BD}</author>
    <author>tc={5D633BDE-B630-40A8-B421-3D279A9FE21C}</author>
    <author>tc={8C66B88C-A76E-4CE4-8B96-E26947521A59}</author>
    <author>tc={8F95FD36-7D4D-42AF-90DA-558E2352F179}</author>
    <author>tc={ED6EC019-6B0F-4F04-A8EC-05EEBE9538F1}</author>
    <author>tc={A67A0824-AFB1-459E-8937-3978A1C8CA31}</author>
    <author>tc={C0D608C5-B871-4D80-B40E-A19C2EEEDE07}</author>
    <author>tc={40B76A66-549E-44B9-A4B3-D86B33673A4B}</author>
    <author>tc={F0C35B33-797E-4289-BDF3-793E80AA8E04}</author>
    <author>tc={3222CF44-BCCC-4BD8-8C23-EA8B916F529C}</author>
    <author>tc={C87C025D-0C02-43D5-A67B-E44B2EA69659}</author>
    <author>tc={56873DDC-B78C-48C8-B0EE-B83AB55B830F}</author>
    <author>tc={E9004DE7-ADA0-4895-ABEA-A1E6C716856E}</author>
    <author>tc={FAEC634A-287E-4DF7-A328-E9D00A79AA3A}</author>
    <author>tc={35A4ED65-B4CA-4198-A5B8-2EB815B36003}</author>
    <author>tc={2557A422-8746-4DD9-935A-1E19F9C4AE18}</author>
    <author>tc={F0A6FA4E-9EA6-4722-85F1-07E435631C51}</author>
  </authors>
  <commentList>
    <comment ref="B6" authorId="0" shapeId="0" xr:uid="{9E446235-753F-472E-B89C-EE7DD247678C}">
      <text>
        <t xml:space="preserve">[Threaded comment]
Your version of Excel allows you to read this threaded comment; however, any edits to it will get removed if the file is opened in a newer version of Excel. Learn more: https://go.microsoft.com/fwlink/?linkid=870924
Comment:
    A company can report by either:
- Financial year, using direct NGER data
- Calendar year, using adjusted NGER data or independently assured data.
</t>
      </text>
    </comment>
    <comment ref="B7" authorId="1" shapeId="0" xr:uid="{E08BE4AC-41E1-43FA-A174-AA4232D8B054}">
      <text>
        <t xml:space="preserve">[Threaded comment]
Your version of Excel allows you to read this threaded comment; however, any edits to it will get removed if the file is opened in a newer version of Excel. Learn more: https://go.microsoft.com/fwlink/?linkid=870924
Comment:
    A company can report its scope 2 emissions progress using either:
- Location-based accounting with direct NGER data.
- Market-based accounting to recognise renewable electricity purchases.
</t>
      </text>
    </comment>
    <comment ref="B8" authorId="2" shapeId="0" xr:uid="{8287E395-4C83-4505-9017-42D647E636BD}">
      <text>
        <t xml:space="preserve">[Threaded comment]
Your version of Excel allows you to read this threaded comment; however, any edits to it will get removed if the file is opened in a newer version of Excel. Learn more: https://go.microsoft.com/fwlink/?linkid=870924
Comment:
    A company can report by either:
Operational control using direct NGER data
Equity share using adjusted NGER data or independently assured data.
</t>
      </text>
    </comment>
    <comment ref="AB12" authorId="3" shapeId="0" xr:uid="{5D633BDE-B630-40A8-B421-3D279A9FE21C}">
      <text>
        <t>[Threaded comment]
Your version of Excel allows you to read this threaded comment; however, any edits to it will get removed if the file is opened in a newer version of Excel. Learn more: https://go.microsoft.com/fwlink/?linkid=870924
Comment:
    This section shows the total electricity consumed by the company, the calculated percentage of total electricity that is recognised as renewable, the number of Large-scale generation certificates (LGCs) that have been voluntarily surrendered, and the amount electricity from other renewable electricity sources.</t>
      </text>
    </comment>
    <comment ref="S13" authorId="4" shapeId="0" xr:uid="{8C66B88C-A76E-4CE4-8B96-E26947521A59}">
      <text>
        <t>[Threaded comment]
Your version of Excel allows you to read this threaded comment; however, any edits to it will get removed if the file is opened in a newer version of Excel. Learn more: https://go.microsoft.com/fwlink/?linkid=870924
Comment:
    This table shows emissions data calculated using location-based accounting for scope 1 and 2 emissions.</t>
      </text>
    </comment>
    <comment ref="W13" authorId="5" shapeId="0" xr:uid="{8F95FD36-7D4D-42AF-90DA-558E2352F179}">
      <text>
        <t xml:space="preserve">[Threaded comment]
Your version of Excel allows you to read this threaded comment; however, any edits to it will get removed if the file is opened in a newer version of Excel. Learn more: https://go.microsoft.com/fwlink/?linkid=870924
Comment:
    This table shows emissions data calculated using market-based accounting for scope 1 and 2 emissions. </t>
      </text>
    </comment>
    <comment ref="E16" authorId="6" shapeId="0" xr:uid="{ED6EC019-6B0F-4F04-A8EC-05EEBE9538F1}">
      <text>
        <t xml:space="preserve">[Threaded comment]
Your version of Excel allows you to read this threaded comment; however, any edits to it will get removed if the file is opened in a newer version of Excel. Learn more: https://go.microsoft.com/fwlink/?linkid=870924
Comment:
    The commitment and context information is provided by the company. This information is not verified by the CER. </t>
      </text>
    </comment>
    <comment ref="M16" authorId="7" shapeId="0" xr:uid="{A67A0824-AFB1-459E-8937-3978A1C8CA31}">
      <text>
        <t xml:space="preserve">[Threaded comment]
Your version of Excel allows you to read this threaded comment; however, any edits to it will get removed if the file is opened in a newer version of Excel. Learn more: https://go.microsoft.com/fwlink/?linkid=870924
Comment:
    The commitment and context information is provided by the company. This information is not verified by the CER. </t>
      </text>
    </comment>
    <comment ref="AC17" authorId="8" shapeId="0" xr:uid="{C0D608C5-B871-4D80-B40E-A19C2EEEDE07}">
      <text>
        <t>[Threaded comment]
Your version of Excel allows you to read this threaded comment; however, any edits to it will get removed if the file is opened in a newer version of Excel. Learn more: https://go.microsoft.com/fwlink/?linkid=870924
Comment:
    The portion of electricity, in MWh, that is automatically considered renewable under the LRET. It is determined by applying the Renewable Power Percentage (RPP) to any imported electricity considered a liable acquisition under the RET. EITE activities are exempt from the RET and so are not eligible to have the RPP applied.</t>
      </text>
    </comment>
    <comment ref="S18" authorId="9" shapeId="0" xr:uid="{40B76A66-549E-44B9-A4B3-D86B33673A4B}">
      <text>
        <t xml:space="preserve">[Threaded comment]
Your version of Excel allows you to read this threaded comment; however, any edits to it will get removed if the file is opened in a newer version of Excel. Learn more: https://go.microsoft.com/fwlink/?linkid=870924
Comment:
    This row shows the total of scope 1 and 2 emissions calculated using the location-based accounting approach. </t>
      </text>
    </comment>
    <comment ref="W18" authorId="10" shapeId="0" xr:uid="{F0C35B33-797E-4289-BDF3-793E80AA8E04}">
      <text>
        <t>[Threaded comment]
Your version of Excel allows you to read this threaded comment; however, any edits to it will get removed if the file is opened in a newer version of Excel. Learn more: https://go.microsoft.com/fwlink/?linkid=870924
Comment:
    This row shows the total of scope 1 and 2 emissions calculated using the market-based accounting approach.</t>
      </text>
    </comment>
    <comment ref="AC18" authorId="11" shapeId="0" xr:uid="{3222CF44-BCCC-4BD8-8C23-EA8B916F529C}">
      <text>
        <t>[Threaded comment]
Your version of Excel allows you to read this threaded comment; however, any edits to it will get removed if the file is opened in a newer version of Excel. Learn more: https://go.microsoft.com/fwlink/?linkid=870924
Comment:
    The portion of electricity, in MWh, that is automatically considered renewable under the Australian Capital Territory's Jurisdictional Renewable Energy Target through the surrender of LGCs by the ACT Government.</t>
      </text>
    </comment>
    <comment ref="AC19" authorId="12" shapeId="0" xr:uid="{C87C025D-0C02-43D5-A67B-E44B2EA69659}">
      <text>
        <t xml:space="preserve">[Threaded comment]
Your version of Excel allows you to read this threaded comment; however, any edits to it will get removed if the file is opened in a newer version of Excel. Learn more: https://go.microsoft.com/fwlink/?linkid=870924
Comment:
    The number of Large-scale generation certificates (LGCs) voluntarily surrendered by or on behalf of the company, including GreenPower purchases.
It does not include the mandatory component of imported electricity considered renewable under Australia’s Renewable Energy Target (RET) scheme or jurisdictional surrenders.
</t>
      </text>
    </comment>
    <comment ref="AC20" authorId="13" shapeId="0" xr:uid="{56873DDC-B78C-48C8-B0EE-B83AB55B830F}">
      <text>
        <t xml:space="preserve">[Threaded comment]
Your version of Excel allows you to read this threaded comment; however, any edits to it will get removed if the file is opened in a newer version of Excel. Learn more: https://go.microsoft.com/fwlink/?linkid=870924
Comment:
    Renewable electricity generated and consumed on-site that did not create LGCs.
On-site renewables that create LGCs must be matched with the same volume of voluntary LGC surrenders to be considered renewable, so are counted under LGCs voluntarily surrendered.
</t>
      </text>
    </comment>
    <comment ref="R21" authorId="14" shapeId="0" xr:uid="{E9004DE7-ADA0-4895-ABEA-A1E6C716856E}">
      <text>
        <t xml:space="preserve">[Threaded comment]
Your version of Excel allows you to read this threaded comment; however, any edits to it will get removed if the file is opened in a newer version of Excel. Learn more: https://go.microsoft.com/fwlink/?linkid=870924
Comment:
    This chart shows the breakdown of Australian carbon credit units (ACCUs), Certified Emissions Reductions (CERs), Verified Emissions Reductions (VERs) and Verified Carbon Units (VCUs) that were cancelled, retired, or surrendered towards meeting the company’s voluntary commitments. They are used to calculate the company’s net emissions position. </t>
      </text>
    </comment>
    <comment ref="E26" authorId="15" shapeId="0" xr:uid="{FAEC634A-287E-4DF7-A328-E9D00A79AA3A}">
      <text>
        <t xml:space="preserve">[Threaded comment]
Your version of Excel allows you to read this threaded comment; however, any edits to it will get removed if the file is opened in a newer version of Excel. Learn more: https://go.microsoft.com/fwlink/?linkid=870924
Comment:
    The progress details are calculated using data held by the CER and CER verified information provided by the company. </t>
      </text>
    </comment>
    <comment ref="M26" authorId="16" shapeId="0" xr:uid="{35A4ED65-B4CA-4198-A5B8-2EB815B36003}">
      <text>
        <t xml:space="preserve">[Threaded comment]
Your version of Excel allows you to read this threaded comment; however, any edits to it will get removed if the file is opened in a newer version of Excel. Learn more: https://go.microsoft.com/fwlink/?linkid=870924
Comment:
    The progress details are calculated using data held by the CER and CER verified information provided by the company. </t>
      </text>
    </comment>
    <comment ref="D32" authorId="17" shapeId="0" xr:uid="{2557A422-8746-4DD9-935A-1E19F9C4AE18}">
      <text>
        <t>[Threaded comment]
Your version of Excel allows you to read this threaded comment; however, any edits to it will get removed if the file is opened in a newer version of Excel. Learn more: https://go.microsoft.com/fwlink/?linkid=870924
Comment:
    IMPORTANT: This section does not apply for 'emissions intensity reduction' or 'other' commitment types.
This section breaks down the progress percentage into the part that is attributed to gross emissions reduction from the base period and the part that is attributed to offsets.
If gross emissions reductions is negative, this means actual gross emissions have increased from the base period, but the number of offsets may be still enough to achieve a net reduction.</t>
      </text>
    </comment>
    <comment ref="M43" authorId="18" shapeId="0" xr:uid="{F0A6FA4E-9EA6-4722-85F1-07E435631C51}">
      <text>
        <t xml:space="preserve">[Threaded comment]
Your version of Excel allows you to read this threaded comment; however, any edits to it will get removed if the file is opened in a newer version of Excel. Learn more: https://go.microsoft.com/fwlink/?linkid=870924
Comment:
    The commitment and context information is provided by the company. This information is not verified by the CER.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<sst xmlns="http://schemas.openxmlformats.org/spreadsheetml/2006/main" count="561" uniqueCount="320">
  <si>
    <t>Progress</t>
  </si>
  <si>
    <t>Scope 1</t>
  </si>
  <si>
    <t>Scope 2</t>
  </si>
  <si>
    <t xml:space="preserve">Organisation Name </t>
  </si>
  <si>
    <t xml:space="preserve">Baseline </t>
  </si>
  <si>
    <t>Net Scope 1 &amp; 2 emissions</t>
  </si>
  <si>
    <t>Gross Scope 1 Emissions</t>
  </si>
  <si>
    <t>Carbon unit offsets (Scope 1)</t>
  </si>
  <si>
    <t>Net Scope 1 emissions</t>
  </si>
  <si>
    <t>Gross Scope 2 Emissions</t>
  </si>
  <si>
    <t>Electricity consumed</t>
  </si>
  <si>
    <t>LGCs surrendered</t>
  </si>
  <si>
    <t>Carbon unit offsets (Scope 2)</t>
  </si>
  <si>
    <t>Net Scope 2 emissions</t>
  </si>
  <si>
    <t>Notes</t>
  </si>
  <si>
    <t>(Tonnes C02-e)</t>
  </si>
  <si>
    <t>%</t>
  </si>
  <si>
    <t>MWh</t>
  </si>
  <si>
    <t>Location-based</t>
  </si>
  <si>
    <t>-</t>
  </si>
  <si>
    <t>Market-based</t>
  </si>
  <si>
    <t>`</t>
  </si>
  <si>
    <t>N/A</t>
  </si>
  <si>
    <t>% Australian units used 
(LGCs and offsets)</t>
  </si>
  <si>
    <r>
      <t xml:space="preserve">(Tonnes C02-e </t>
    </r>
    <r>
      <rPr>
        <b/>
        <i/>
        <sz val="9"/>
        <color rgb="FF000000"/>
        <rFont val="Calibri"/>
        <family val="2"/>
      </rPr>
      <t>OR</t>
    </r>
    <r>
      <rPr>
        <i/>
        <sz val="9"/>
        <color rgb="FF000000"/>
        <rFont val="Calibri"/>
        <family val="2"/>
      </rPr>
      <t xml:space="preserve"> Tonnes CO2/Tonne product
(Calendar year)</t>
    </r>
  </si>
  <si>
    <t xml:space="preserve"> Renewable Electricity progress</t>
  </si>
  <si>
    <t>Voluntary Emissions Commitment</t>
  </si>
  <si>
    <t>Commitment/s</t>
  </si>
  <si>
    <t>Residual emissions</t>
  </si>
  <si>
    <r>
      <t xml:space="preserve">Emissions progress 
</t>
    </r>
    <r>
      <rPr>
        <sz val="10"/>
        <color rgb="FF000000"/>
        <rFont val="Calibri"/>
        <family val="2"/>
      </rPr>
      <t>(progress towards commitment)</t>
    </r>
  </si>
  <si>
    <t>Voluntary Renewable Electricity Commitment</t>
  </si>
  <si>
    <t>Accounting approach</t>
  </si>
  <si>
    <t>(Tonnes 
C02-e)</t>
  </si>
  <si>
    <t>Bunnings</t>
  </si>
  <si>
    <t>Kmart Group</t>
  </si>
  <si>
    <t>Officeworks Group</t>
  </si>
  <si>
    <t>Wesfarmers Chemicals, Energy &amp; Fertilisers</t>
  </si>
  <si>
    <t>Coregas</t>
  </si>
  <si>
    <t>Wesfarmers Industrial and Safety *</t>
  </si>
  <si>
    <t>Net 
Scope 1 emissions</t>
  </si>
  <si>
    <t>Net 
Scope 2 emissions</t>
  </si>
  <si>
    <r>
      <rPr>
        <b/>
        <sz val="10"/>
        <color rgb="FF000000"/>
        <rFont val="Calibri"/>
        <family val="2"/>
      </rPr>
      <t xml:space="preserve">Goal: </t>
    </r>
    <r>
      <rPr>
        <sz val="10"/>
        <color rgb="FF000000"/>
        <rFont val="Calibri"/>
        <family val="2"/>
      </rPr>
      <t xml:space="preserve">Net zero
</t>
    </r>
    <r>
      <rPr>
        <b/>
        <sz val="10"/>
        <color rgb="FF000000"/>
        <rFont val="Calibri"/>
        <family val="2"/>
      </rPr>
      <t xml:space="preserve">Year: </t>
    </r>
    <r>
      <rPr>
        <sz val="10"/>
        <color rgb="FF000000"/>
        <rFont val="Calibri"/>
        <family val="2"/>
      </rPr>
      <t xml:space="preserve">2050
</t>
    </r>
    <r>
      <rPr>
        <b/>
        <sz val="10"/>
        <color rgb="FF000000"/>
        <rFont val="Calibri"/>
        <family val="2"/>
      </rPr>
      <t xml:space="preserve">Framing: </t>
    </r>
    <r>
      <rPr>
        <sz val="10"/>
        <color rgb="FF000000"/>
        <rFont val="Calibri"/>
        <family val="2"/>
      </rPr>
      <t xml:space="preserve">Net
</t>
    </r>
    <r>
      <rPr>
        <b/>
        <sz val="10"/>
        <color rgb="FF000000"/>
        <rFont val="Calibri"/>
        <family val="2"/>
      </rPr>
      <t xml:space="preserve">Baseline: </t>
    </r>
    <r>
      <rPr>
        <sz val="10"/>
        <color rgb="FF000000"/>
        <rFont val="Calibri"/>
        <family val="2"/>
      </rPr>
      <t xml:space="preserve">2018
</t>
    </r>
    <r>
      <rPr>
        <b/>
        <sz val="10"/>
        <color rgb="FF000000"/>
        <rFont val="Calibri"/>
        <family val="2"/>
      </rPr>
      <t xml:space="preserve">Boundary: </t>
    </r>
    <r>
      <rPr>
        <sz val="10"/>
        <color rgb="FF000000"/>
        <rFont val="Calibri"/>
        <family val="2"/>
      </rPr>
      <t xml:space="preserve">Operational
</t>
    </r>
    <r>
      <rPr>
        <b/>
        <sz val="10"/>
        <color rgb="FF000000"/>
        <rFont val="Calibri"/>
        <family val="2"/>
      </rPr>
      <t xml:space="preserve">Accounting approach: </t>
    </r>
    <r>
      <rPr>
        <sz val="10"/>
        <color rgb="FF000000"/>
        <rFont val="Calibri"/>
        <family val="2"/>
      </rPr>
      <t>Market-based</t>
    </r>
  </si>
  <si>
    <r>
      <rPr>
        <b/>
        <sz val="10"/>
        <color rgb="FF000000"/>
        <rFont val="Calibri"/>
        <family val="2"/>
      </rPr>
      <t>Goal:</t>
    </r>
    <r>
      <rPr>
        <sz val="10"/>
        <color rgb="FF000000"/>
        <rFont val="Calibri"/>
        <family val="2"/>
      </rPr>
      <t xml:space="preserve"> 100%
</t>
    </r>
    <r>
      <rPr>
        <b/>
        <sz val="10"/>
        <color rgb="FF000000"/>
        <rFont val="Calibri"/>
        <family val="2"/>
      </rPr>
      <t>Year:</t>
    </r>
    <r>
      <rPr>
        <sz val="10"/>
        <color rgb="FF000000"/>
        <rFont val="Calibri"/>
        <family val="2"/>
      </rPr>
      <t xml:space="preserve"> 2025
</t>
    </r>
    <r>
      <rPr>
        <b/>
        <sz val="10"/>
        <color rgb="FF000000"/>
        <rFont val="Calibri"/>
        <family val="2"/>
      </rPr>
      <t xml:space="preserve">Boundary: </t>
    </r>
    <r>
      <rPr>
        <sz val="10"/>
        <color rgb="FF000000"/>
        <rFont val="Calibri"/>
        <family val="2"/>
      </rPr>
      <t xml:space="preserve">Operational
</t>
    </r>
  </si>
  <si>
    <r>
      <rPr>
        <b/>
        <sz val="10"/>
        <color rgb="FF000000"/>
        <rFont val="Calibri"/>
        <family val="2"/>
      </rPr>
      <t xml:space="preserve">Goal: </t>
    </r>
    <r>
      <rPr>
        <sz val="10"/>
        <color rgb="FF000000"/>
        <rFont val="Calibri"/>
        <family val="2"/>
      </rPr>
      <t xml:space="preserve">20% reduction
</t>
    </r>
    <r>
      <rPr>
        <b/>
        <sz val="10"/>
        <color rgb="FF000000"/>
        <rFont val="Calibri"/>
        <family val="2"/>
      </rPr>
      <t xml:space="preserve">Year: </t>
    </r>
    <r>
      <rPr>
        <sz val="10"/>
        <color rgb="FF000000"/>
        <rFont val="Calibri"/>
        <family val="2"/>
      </rPr>
      <t xml:space="preserve">2025
</t>
    </r>
    <r>
      <rPr>
        <b/>
        <sz val="10"/>
        <color rgb="FF000000"/>
        <rFont val="Calibri"/>
        <family val="2"/>
      </rPr>
      <t xml:space="preserve">Framing: </t>
    </r>
    <r>
      <rPr>
        <sz val="10"/>
        <color rgb="FF000000"/>
        <rFont val="Calibri"/>
        <family val="2"/>
      </rPr>
      <t xml:space="preserve">Gross
</t>
    </r>
    <r>
      <rPr>
        <b/>
        <sz val="10"/>
        <color rgb="FF000000"/>
        <rFont val="Calibri"/>
        <family val="2"/>
      </rPr>
      <t xml:space="preserve">Baseline: </t>
    </r>
    <r>
      <rPr>
        <sz val="10"/>
        <color rgb="FF000000"/>
        <rFont val="Calibri"/>
        <family val="2"/>
      </rPr>
      <t xml:space="preserve">2018
</t>
    </r>
    <r>
      <rPr>
        <b/>
        <sz val="10"/>
        <color rgb="FF000000"/>
        <rFont val="Calibri"/>
        <family val="2"/>
      </rPr>
      <t xml:space="preserve">Boundary: </t>
    </r>
    <r>
      <rPr>
        <sz val="10"/>
        <color rgb="FF000000"/>
        <rFont val="Calibri"/>
        <family val="2"/>
      </rPr>
      <t xml:space="preserve">Operational
</t>
    </r>
    <r>
      <rPr>
        <b/>
        <sz val="10"/>
        <color rgb="FF000000"/>
        <rFont val="Calibri"/>
        <family val="2"/>
      </rPr>
      <t xml:space="preserve">Accounting approach: </t>
    </r>
    <r>
      <rPr>
        <sz val="10"/>
        <color rgb="FF000000"/>
        <rFont val="Calibri"/>
        <family val="2"/>
      </rPr>
      <t>Market-based</t>
    </r>
  </si>
  <si>
    <r>
      <rPr>
        <b/>
        <sz val="10"/>
        <color rgb="FF000000"/>
        <rFont val="Calibri"/>
        <family val="2"/>
      </rPr>
      <t xml:space="preserve">Goal: </t>
    </r>
    <r>
      <rPr>
        <sz val="10"/>
        <color rgb="FF000000"/>
        <rFont val="Calibri"/>
        <family val="2"/>
      </rPr>
      <t xml:space="preserve">25% reduction
</t>
    </r>
    <r>
      <rPr>
        <b/>
        <sz val="10"/>
        <color rgb="FF000000"/>
        <rFont val="Calibri"/>
        <family val="2"/>
      </rPr>
      <t xml:space="preserve">Year: </t>
    </r>
    <r>
      <rPr>
        <sz val="10"/>
        <color rgb="FF000000"/>
        <rFont val="Calibri"/>
        <family val="2"/>
      </rPr>
      <t xml:space="preserve">2025
</t>
    </r>
    <r>
      <rPr>
        <b/>
        <sz val="10"/>
        <color rgb="FF000000"/>
        <rFont val="Calibri"/>
        <family val="2"/>
      </rPr>
      <t xml:space="preserve">Framing: </t>
    </r>
    <r>
      <rPr>
        <sz val="10"/>
        <color rgb="FF000000"/>
        <rFont val="Calibri"/>
        <family val="2"/>
      </rPr>
      <t xml:space="preserve">Gross
</t>
    </r>
    <r>
      <rPr>
        <b/>
        <sz val="10"/>
        <color rgb="FF000000"/>
        <rFont val="Calibri"/>
        <family val="2"/>
      </rPr>
      <t xml:space="preserve">Baseline: </t>
    </r>
    <r>
      <rPr>
        <sz val="10"/>
        <color rgb="FF000000"/>
        <rFont val="Calibri"/>
        <family val="2"/>
      </rPr>
      <t xml:space="preserve">2018
</t>
    </r>
    <r>
      <rPr>
        <b/>
        <sz val="10"/>
        <color rgb="FF000000"/>
        <rFont val="Calibri"/>
        <family val="2"/>
      </rPr>
      <t xml:space="preserve">Boundary: </t>
    </r>
    <r>
      <rPr>
        <sz val="10"/>
        <color rgb="FF000000"/>
        <rFont val="Calibri"/>
        <family val="2"/>
      </rPr>
      <t xml:space="preserve">Operational
</t>
    </r>
    <r>
      <rPr>
        <b/>
        <sz val="10"/>
        <color rgb="FF000000"/>
        <rFont val="Calibri"/>
        <family val="2"/>
      </rPr>
      <t xml:space="preserve">Accounting approach: </t>
    </r>
    <r>
      <rPr>
        <sz val="10"/>
        <color rgb="FF000000"/>
        <rFont val="Calibri"/>
        <family val="2"/>
      </rPr>
      <t>Market-based</t>
    </r>
  </si>
  <si>
    <r>
      <rPr>
        <b/>
        <sz val="10"/>
        <color rgb="FF000000"/>
        <rFont val="Calibri"/>
        <family val="2"/>
      </rPr>
      <t xml:space="preserve">Goal: </t>
    </r>
    <r>
      <rPr>
        <sz val="10"/>
        <color rgb="FF000000"/>
        <rFont val="Calibri"/>
        <family val="2"/>
      </rPr>
      <t xml:space="preserve">12% reduction
</t>
    </r>
    <r>
      <rPr>
        <b/>
        <sz val="10"/>
        <color rgb="FF000000"/>
        <rFont val="Calibri"/>
        <family val="2"/>
      </rPr>
      <t xml:space="preserve">Year: </t>
    </r>
    <r>
      <rPr>
        <sz val="10"/>
        <color rgb="FF000000"/>
        <rFont val="Calibri"/>
        <family val="2"/>
      </rPr>
      <t xml:space="preserve">2025
</t>
    </r>
    <r>
      <rPr>
        <b/>
        <sz val="10"/>
        <color rgb="FF000000"/>
        <rFont val="Calibri"/>
        <family val="2"/>
      </rPr>
      <t xml:space="preserve">Framing: </t>
    </r>
    <r>
      <rPr>
        <sz val="10"/>
        <color rgb="FF000000"/>
        <rFont val="Calibri"/>
        <family val="2"/>
      </rPr>
      <t xml:space="preserve">Gross
</t>
    </r>
    <r>
      <rPr>
        <b/>
        <sz val="10"/>
        <color rgb="FF000000"/>
        <rFont val="Calibri"/>
        <family val="2"/>
      </rPr>
      <t xml:space="preserve">Baseline: </t>
    </r>
    <r>
      <rPr>
        <sz val="10"/>
        <color rgb="FF000000"/>
        <rFont val="Calibri"/>
        <family val="2"/>
      </rPr>
      <t xml:space="preserve">2018
</t>
    </r>
    <r>
      <rPr>
        <b/>
        <sz val="10"/>
        <color rgb="FF000000"/>
        <rFont val="Calibri"/>
        <family val="2"/>
      </rPr>
      <t xml:space="preserve">Boundary: </t>
    </r>
    <r>
      <rPr>
        <sz val="10"/>
        <color rgb="FF000000"/>
        <rFont val="Calibri"/>
        <family val="2"/>
      </rPr>
      <t xml:space="preserve">Operational
</t>
    </r>
    <r>
      <rPr>
        <b/>
        <sz val="10"/>
        <color rgb="FF000000"/>
        <rFont val="Calibri"/>
        <family val="2"/>
      </rPr>
      <t xml:space="preserve">Accounting approach: </t>
    </r>
    <r>
      <rPr>
        <sz val="10"/>
        <color rgb="FF000000"/>
        <rFont val="Calibri"/>
        <family val="2"/>
      </rPr>
      <t>Market-based</t>
    </r>
  </si>
  <si>
    <t>Goal does not include Coregas</t>
  </si>
  <si>
    <t>Additional 2025 commitment to reduce emissions intensity of operations 'below peers'.</t>
  </si>
  <si>
    <t>Renewable electricity commitment</t>
  </si>
  <si>
    <t>Commitments</t>
  </si>
  <si>
    <r>
      <rPr>
        <b/>
        <sz val="10"/>
        <color rgb="FF000000"/>
        <rFont val="Calibri"/>
        <family val="2"/>
      </rPr>
      <t xml:space="preserve">Goal: </t>
    </r>
    <r>
      <rPr>
        <sz val="10"/>
        <color rgb="FF000000"/>
        <rFont val="Calibri"/>
        <family val="2"/>
      </rPr>
      <t xml:space="preserve">X
</t>
    </r>
    <r>
      <rPr>
        <b/>
        <sz val="10"/>
        <color rgb="FF000000"/>
        <rFont val="Calibri"/>
        <family val="2"/>
      </rPr>
      <t xml:space="preserve">Year: </t>
    </r>
    <r>
      <rPr>
        <sz val="10"/>
        <color rgb="FF000000"/>
        <rFont val="Calibri"/>
        <family val="2"/>
      </rPr>
      <t xml:space="preserve">2050
</t>
    </r>
    <r>
      <rPr>
        <b/>
        <sz val="10"/>
        <color rgb="FF000000"/>
        <rFont val="Calibri"/>
        <family val="2"/>
      </rPr>
      <t xml:space="preserve">Framing: </t>
    </r>
    <r>
      <rPr>
        <sz val="10"/>
        <color rgb="FF000000"/>
        <rFont val="Calibri"/>
        <family val="2"/>
      </rPr>
      <t xml:space="preserve">Net
</t>
    </r>
    <r>
      <rPr>
        <b/>
        <sz val="10"/>
        <color rgb="FF000000"/>
        <rFont val="Calibri"/>
        <family val="2"/>
      </rPr>
      <t xml:space="preserve">Baseline: </t>
    </r>
    <r>
      <rPr>
        <sz val="10"/>
        <color rgb="FF000000"/>
        <rFont val="Calibri"/>
        <family val="2"/>
      </rPr>
      <t xml:space="preserve">2018
</t>
    </r>
    <r>
      <rPr>
        <b/>
        <sz val="10"/>
        <color rgb="FF000000"/>
        <rFont val="Calibri"/>
        <family val="2"/>
      </rPr>
      <t xml:space="preserve">Boundary: </t>
    </r>
    <r>
      <rPr>
        <sz val="10"/>
        <color rgb="FF000000"/>
        <rFont val="Calibri"/>
        <family val="2"/>
      </rPr>
      <t xml:space="preserve">Operational
</t>
    </r>
    <r>
      <rPr>
        <b/>
        <sz val="10"/>
        <color rgb="FF000000"/>
        <rFont val="Calibri"/>
        <family val="2"/>
      </rPr>
      <t xml:space="preserve">Accounting approach: </t>
    </r>
    <r>
      <rPr>
        <sz val="10"/>
        <color rgb="FF000000"/>
        <rFont val="Calibri"/>
        <family val="2"/>
      </rPr>
      <t>Market-based</t>
    </r>
  </si>
  <si>
    <t>Woodside</t>
  </si>
  <si>
    <r>
      <rPr>
        <b/>
        <sz val="10"/>
        <color rgb="FF000000"/>
        <rFont val="Calibri"/>
        <family val="2"/>
      </rPr>
      <t xml:space="preserve">Goal: </t>
    </r>
    <r>
      <rPr>
        <sz val="10"/>
        <color rgb="FF000000"/>
        <rFont val="Calibri"/>
        <family val="2"/>
      </rPr>
      <t xml:space="preserve">Net zero
</t>
    </r>
    <r>
      <rPr>
        <b/>
        <sz val="10"/>
        <color rgb="FF000000"/>
        <rFont val="Calibri"/>
        <family val="2"/>
      </rPr>
      <t xml:space="preserve">Year: </t>
    </r>
    <r>
      <rPr>
        <sz val="10"/>
        <color rgb="FF000000"/>
        <rFont val="Calibri"/>
        <family val="2"/>
      </rPr>
      <t xml:space="preserve">2050
</t>
    </r>
    <r>
      <rPr>
        <b/>
        <sz val="10"/>
        <color rgb="FF000000"/>
        <rFont val="Calibri"/>
        <family val="2"/>
      </rPr>
      <t xml:space="preserve">Framing: </t>
    </r>
    <r>
      <rPr>
        <sz val="10"/>
        <color rgb="FF000000"/>
        <rFont val="Calibri"/>
        <family val="2"/>
      </rPr>
      <t xml:space="preserve">Net
</t>
    </r>
    <r>
      <rPr>
        <b/>
        <sz val="10"/>
        <color rgb="FF000000"/>
        <rFont val="Calibri"/>
        <family val="2"/>
      </rPr>
      <t xml:space="preserve">Baseline: </t>
    </r>
    <r>
      <rPr>
        <sz val="10"/>
        <color rgb="FF000000"/>
        <rFont val="Calibri"/>
        <family val="2"/>
      </rPr>
      <t xml:space="preserve">2016-20 (avg.)
</t>
    </r>
    <r>
      <rPr>
        <b/>
        <sz val="10"/>
        <color rgb="FF000000"/>
        <rFont val="Calibri"/>
        <family val="2"/>
      </rPr>
      <t xml:space="preserve">Boundary: </t>
    </r>
    <r>
      <rPr>
        <sz val="10"/>
        <color rgb="FF000000"/>
        <rFont val="Calibri"/>
        <family val="2"/>
      </rPr>
      <t xml:space="preserve">Equity
</t>
    </r>
    <r>
      <rPr>
        <b/>
        <sz val="10"/>
        <color rgb="FF000000"/>
        <rFont val="Calibri"/>
        <family val="2"/>
      </rPr>
      <t xml:space="preserve">Accounting approach: </t>
    </r>
    <r>
      <rPr>
        <sz val="10"/>
        <color rgb="FF000000"/>
        <rFont val="Calibri"/>
        <family val="2"/>
      </rPr>
      <t>Market-based</t>
    </r>
  </si>
  <si>
    <r>
      <rPr>
        <b/>
        <sz val="10"/>
        <color rgb="FF000000"/>
        <rFont val="Calibri"/>
        <family val="2"/>
      </rPr>
      <t xml:space="preserve">Goal: </t>
    </r>
    <r>
      <rPr>
        <sz val="10"/>
        <color rgb="FF000000"/>
        <rFont val="Calibri"/>
        <family val="2"/>
      </rPr>
      <t xml:space="preserve">15% reduction (interim)
</t>
    </r>
    <r>
      <rPr>
        <b/>
        <sz val="10"/>
        <color rgb="FF000000"/>
        <rFont val="Calibri"/>
        <family val="2"/>
      </rPr>
      <t xml:space="preserve">Year: </t>
    </r>
    <r>
      <rPr>
        <sz val="10"/>
        <color rgb="FF000000"/>
        <rFont val="Calibri"/>
        <family val="2"/>
      </rPr>
      <t xml:space="preserve">2025
</t>
    </r>
    <r>
      <rPr>
        <b/>
        <sz val="10"/>
        <color rgb="FF000000"/>
        <rFont val="Calibri"/>
        <family val="2"/>
      </rPr>
      <t xml:space="preserve">Framing: </t>
    </r>
    <r>
      <rPr>
        <sz val="10"/>
        <color rgb="FF000000"/>
        <rFont val="Calibri"/>
        <family val="2"/>
      </rPr>
      <t xml:space="preserve">Gross
</t>
    </r>
    <r>
      <rPr>
        <b/>
        <sz val="10"/>
        <color rgb="FF000000"/>
        <rFont val="Calibri"/>
        <family val="2"/>
      </rPr>
      <t xml:space="preserve">Baseline: </t>
    </r>
    <r>
      <rPr>
        <sz val="10"/>
        <color rgb="FF000000"/>
        <rFont val="Calibri"/>
        <family val="2"/>
      </rPr>
      <t xml:space="preserve">2016-20 (avg.)
</t>
    </r>
    <r>
      <rPr>
        <b/>
        <sz val="10"/>
        <color rgb="FF000000"/>
        <rFont val="Calibri"/>
        <family val="2"/>
      </rPr>
      <t xml:space="preserve">Boundary: </t>
    </r>
    <r>
      <rPr>
        <sz val="10"/>
        <color rgb="FF000000"/>
        <rFont val="Calibri"/>
        <family val="2"/>
      </rPr>
      <t xml:space="preserve">Equity
</t>
    </r>
    <r>
      <rPr>
        <b/>
        <sz val="10"/>
        <color rgb="FF000000"/>
        <rFont val="Calibri"/>
        <family val="2"/>
      </rPr>
      <t xml:space="preserve">Accounting approach: </t>
    </r>
    <r>
      <rPr>
        <sz val="10"/>
        <color rgb="FF000000"/>
        <rFont val="Calibri"/>
        <family val="2"/>
      </rPr>
      <t>Market-based</t>
    </r>
  </si>
  <si>
    <t>Woodside Petroleum Ltd.</t>
  </si>
  <si>
    <t>Wesfarmers Limited</t>
  </si>
  <si>
    <t>Additional 2025 commitment to reduce emissions intensity of operations 'below peers'.
Includes CSBP Limited etc.</t>
  </si>
  <si>
    <t>2019-20</t>
  </si>
  <si>
    <t>Baseline</t>
  </si>
  <si>
    <r>
      <t>(2018-19)</t>
    </r>
    <r>
      <rPr>
        <b/>
        <sz val="10"/>
        <color rgb="FF000000"/>
        <rFont val="Calibri"/>
        <family val="2"/>
      </rPr>
      <t xml:space="preserve">
Scope 1</t>
    </r>
    <r>
      <rPr>
        <sz val="10"/>
        <color rgb="FF000000"/>
        <rFont val="Calibri"/>
        <family val="2"/>
      </rPr>
      <t xml:space="preserve">: 1,054,389
</t>
    </r>
    <r>
      <rPr>
        <b/>
        <sz val="10"/>
        <color rgb="FF000000"/>
        <rFont val="Calibri"/>
        <family val="2"/>
      </rPr>
      <t xml:space="preserve">Scope 2: </t>
    </r>
    <r>
      <rPr>
        <sz val="10"/>
        <color rgb="FF000000"/>
        <rFont val="Calibri"/>
        <family val="2"/>
      </rPr>
      <t>2,090,024</t>
    </r>
  </si>
  <si>
    <t>Santos</t>
  </si>
  <si>
    <t>Origin</t>
  </si>
  <si>
    <t>SBTi - headline</t>
  </si>
  <si>
    <t>Other targets</t>
  </si>
  <si>
    <t>Wesfarmers businesses have stepped up their commitments to address climate change, including declaring new ambitions to reach net zero emissions. 
...
The Group’s retail divisions – Bunnings, Kmart Group and Officeworks – have accelerated plans to reduce their emissions, including targeting net zero Scope 1 and 2 emissions by 2030.
For Wesfarmers Chemicals, Energy and Fertilisers (WesCEF) and Coregas, our aspiration is to achieve net zero Scope 1 and 2 emissions by 2050.</t>
  </si>
  <si>
    <r>
      <rPr>
        <b/>
        <sz val="10"/>
        <color rgb="FF000000"/>
        <rFont val="Calibri"/>
        <family val="2"/>
      </rPr>
      <t xml:space="preserve">Goal: </t>
    </r>
    <r>
      <rPr>
        <sz val="10"/>
        <color rgb="FF000000"/>
        <rFont val="Calibri"/>
        <family val="2"/>
      </rPr>
      <t xml:space="preserve">Net zero
</t>
    </r>
    <r>
      <rPr>
        <b/>
        <sz val="10"/>
        <color rgb="FF000000"/>
        <rFont val="Calibri"/>
        <family val="2"/>
      </rPr>
      <t xml:space="preserve">Year: </t>
    </r>
    <r>
      <rPr>
        <sz val="10"/>
        <color rgb="FF000000"/>
        <rFont val="Calibri"/>
        <family val="2"/>
      </rPr>
      <t xml:space="preserve">2050
</t>
    </r>
    <r>
      <rPr>
        <b/>
        <sz val="10"/>
        <color rgb="FF000000"/>
        <rFont val="Calibri"/>
        <family val="2"/>
      </rPr>
      <t xml:space="preserve">Framing: </t>
    </r>
    <r>
      <rPr>
        <sz val="10"/>
        <color rgb="FF000000"/>
        <rFont val="Calibri"/>
        <family val="2"/>
      </rPr>
      <t xml:space="preserve">Net
</t>
    </r>
    <r>
      <rPr>
        <b/>
        <sz val="10"/>
        <color rgb="FF000000"/>
        <rFont val="Calibri"/>
        <family val="2"/>
      </rPr>
      <t xml:space="preserve">Baseline: </t>
    </r>
    <r>
      <rPr>
        <sz val="10"/>
        <color rgb="FF000000"/>
        <rFont val="Calibri"/>
        <family val="2"/>
      </rPr>
      <t xml:space="preserve">2018
</t>
    </r>
    <r>
      <rPr>
        <b/>
        <sz val="10"/>
        <color rgb="FF000000"/>
        <rFont val="Calibri"/>
        <family val="2"/>
      </rPr>
      <t>Coverage</t>
    </r>
    <r>
      <rPr>
        <sz val="10"/>
        <color rgb="FF000000"/>
        <rFont val="Calibri"/>
        <family val="2"/>
      </rPr>
      <t xml:space="preserve">: 100% 
</t>
    </r>
    <r>
      <rPr>
        <b/>
        <sz val="10"/>
        <color rgb="FF000000"/>
        <rFont val="Calibri"/>
        <family val="2"/>
      </rPr>
      <t xml:space="preserve">Boundary: </t>
    </r>
    <r>
      <rPr>
        <sz val="10"/>
        <color rgb="FF000000"/>
        <rFont val="Calibri"/>
        <family val="2"/>
      </rPr>
      <t xml:space="preserve">Operational
</t>
    </r>
    <r>
      <rPr>
        <b/>
        <sz val="10"/>
        <color rgb="FF000000"/>
        <rFont val="Calibri"/>
        <family val="2"/>
      </rPr>
      <t xml:space="preserve">Accounting: </t>
    </r>
    <r>
      <rPr>
        <sz val="10"/>
        <color rgb="FF000000"/>
        <rFont val="Calibri"/>
        <family val="2"/>
      </rPr>
      <t>Location-based</t>
    </r>
  </si>
  <si>
    <t>For Wesfarmers Chemicals, Energy and Fertilisers (WesCEF) and Coregas, our aspiration is to achieve net zero Scope 1 and 2 emissions by 2050. For these businesses, the transition to net zero will take time and we will invest and collaborate with others to support efforts to develop new technologies that will drive the necessary transformation in these sectors. For Industrial and Safety (excluding Coregas) we are targeting net zero Scope 1 and 2 emissions by 2050.
&gt;&gt;Link to statements&lt;&lt;</t>
  </si>
  <si>
    <r>
      <rPr>
        <b/>
        <sz val="10"/>
        <color rgb="FF000000"/>
        <rFont val="Calibri"/>
        <family val="2"/>
      </rPr>
      <t>Goal:</t>
    </r>
    <r>
      <rPr>
        <sz val="10"/>
        <color rgb="FF000000"/>
        <rFont val="Calibri"/>
        <family val="2"/>
      </rPr>
      <t xml:space="preserve"> 100%
</t>
    </r>
    <r>
      <rPr>
        <b/>
        <sz val="10"/>
        <color rgb="FF000000"/>
        <rFont val="Calibri"/>
        <family val="2"/>
      </rPr>
      <t>Year:</t>
    </r>
    <r>
      <rPr>
        <sz val="10"/>
        <color rgb="FF000000"/>
        <rFont val="Calibri"/>
        <family val="2"/>
      </rPr>
      <t xml:space="preserve"> 2025
</t>
    </r>
    <r>
      <rPr>
        <b/>
        <sz val="10"/>
        <color rgb="FF000000"/>
        <rFont val="Calibri"/>
        <family val="2"/>
      </rPr>
      <t xml:space="preserve">Coverage: </t>
    </r>
    <r>
      <rPr>
        <sz val="10"/>
        <color rgb="FF000000"/>
        <rFont val="Calibri"/>
        <family val="2"/>
      </rPr>
      <t xml:space="preserve">100% of 
Scope 2
</t>
    </r>
    <r>
      <rPr>
        <b/>
        <sz val="10"/>
        <color rgb="FF000000"/>
        <rFont val="Calibri"/>
        <family val="2"/>
      </rPr>
      <t xml:space="preserve">Boundary: </t>
    </r>
    <r>
      <rPr>
        <sz val="10"/>
        <color rgb="FF000000"/>
        <rFont val="Calibri"/>
        <family val="2"/>
      </rPr>
      <t xml:space="preserve">Operational
</t>
    </r>
  </si>
  <si>
    <t>Bunnings is targeting a 10 per cent reduction in Scope 1 and 2 emissions on a disclosed 2018 baseline by 2025.</t>
  </si>
  <si>
    <t>Our retail businesses are accelerating plans to reduce their emissions, targeting net
zero Scope 1 and 2 emissions by 2030. Bunnings, Kmart Group and Officeworks
will achieve this by improving their energy efficiency and moving to renewable power,
while working simultaneously with suppliers and customers to better understand
and then reduce Scope 3 emissions.</t>
  </si>
  <si>
    <t>Bunnings is accelerating installation of solar generation on buildings where the rooftop
is accessible under current leasing arrangements and procuring renewable energy via green procurement options now available
in the market.</t>
  </si>
  <si>
    <r>
      <rPr>
        <b/>
        <sz val="10"/>
        <color rgb="FF000000"/>
        <rFont val="Calibri"/>
        <family val="2"/>
      </rPr>
      <t xml:space="preserve">Goal: </t>
    </r>
    <r>
      <rPr>
        <sz val="10"/>
        <color rgb="FF000000"/>
        <rFont val="Calibri"/>
        <family val="2"/>
      </rPr>
      <t xml:space="preserve">10% reduction
</t>
    </r>
    <r>
      <rPr>
        <b/>
        <sz val="10"/>
        <color rgb="FF000000"/>
        <rFont val="Calibri"/>
        <family val="2"/>
      </rPr>
      <t xml:space="preserve">Year: </t>
    </r>
    <r>
      <rPr>
        <sz val="10"/>
        <color rgb="FF000000"/>
        <rFont val="Calibri"/>
        <family val="2"/>
      </rPr>
      <t xml:space="preserve">2025
</t>
    </r>
    <r>
      <rPr>
        <b/>
        <sz val="10"/>
        <color rgb="FF000000"/>
        <rFont val="Calibri"/>
        <family val="2"/>
      </rPr>
      <t xml:space="preserve">Framing: </t>
    </r>
    <r>
      <rPr>
        <sz val="10"/>
        <color rgb="FF000000"/>
        <rFont val="Calibri"/>
        <family val="2"/>
      </rPr>
      <t xml:space="preserve">Absolute
</t>
    </r>
    <r>
      <rPr>
        <b/>
        <sz val="10"/>
        <color rgb="FF000000"/>
        <rFont val="Calibri"/>
        <family val="2"/>
      </rPr>
      <t xml:space="preserve">Baseline: </t>
    </r>
    <r>
      <rPr>
        <sz val="10"/>
        <color rgb="FF000000"/>
        <rFont val="Calibri"/>
        <family val="2"/>
      </rPr>
      <t xml:space="preserve">2018
</t>
    </r>
    <r>
      <rPr>
        <b/>
        <sz val="10"/>
        <color rgb="FF000000"/>
        <rFont val="Calibri"/>
        <family val="2"/>
      </rPr>
      <t xml:space="preserve">Boundary: </t>
    </r>
    <r>
      <rPr>
        <sz val="10"/>
        <color rgb="FF000000"/>
        <rFont val="Calibri"/>
        <family val="2"/>
      </rPr>
      <t xml:space="preserve">Operational
</t>
    </r>
    <r>
      <rPr>
        <b/>
        <sz val="10"/>
        <color rgb="FF000000"/>
        <rFont val="Calibri"/>
        <family val="2"/>
      </rPr>
      <t xml:space="preserve">Accounting approach: </t>
    </r>
    <r>
      <rPr>
        <sz val="10"/>
        <color rgb="FF000000"/>
        <rFont val="Calibri"/>
        <family val="2"/>
      </rPr>
      <t>Market-based</t>
    </r>
  </si>
  <si>
    <t xml:space="preserve">Emissions progress 
</t>
  </si>
  <si>
    <t>Corporation A</t>
  </si>
  <si>
    <t>Subsidiary A</t>
  </si>
  <si>
    <t>Subsidiary B</t>
  </si>
  <si>
    <t>Sub A is accelerating installation of solar generation on buildings where the rooftop
is accessible under current leasing arrangements and procuring renewable energy via green procurement options now available
in the market.</t>
  </si>
  <si>
    <t>Company A's businesses have stepped up their commitments to address climate change, including declaring new ambitions to reach net zero emissions. 
...
The Group’s retail divisions – Bunnings, Kmart Group and Officeworks – have accelerated plans to reduce their emissions, including targeting net zero Scope 1 and 2 emissions by 2030.
For Wesfarmers Chemicals, Energy and Fertilisers (WesCEF) and Coregas, our aspiration is to achieve net zero Scope 1 and 2 emissions by 2050.</t>
  </si>
  <si>
    <r>
      <t>(2018-19)</t>
    </r>
    <r>
      <rPr>
        <b/>
        <sz val="10"/>
        <color rgb="FF000000"/>
        <rFont val="Calibri"/>
        <family val="2"/>
      </rPr>
      <t xml:space="preserve">
Scope 1</t>
    </r>
    <r>
      <rPr>
        <sz val="10"/>
        <color rgb="FF000000"/>
        <rFont val="Calibri"/>
        <family val="2"/>
      </rPr>
      <t xml:space="preserve">: 
26,500
</t>
    </r>
    <r>
      <rPr>
        <b/>
        <sz val="10"/>
        <color rgb="FF000000"/>
        <rFont val="Calibri"/>
        <family val="2"/>
      </rPr>
      <t xml:space="preserve">Scope 2: </t>
    </r>
    <r>
      <rPr>
        <sz val="10"/>
        <color rgb="FF000000"/>
        <rFont val="Calibri"/>
        <family val="2"/>
      </rPr>
      <t>220,000</t>
    </r>
  </si>
  <si>
    <t>Sub A  is targeting a 10 per cent reduction in Scope 1 and 2 emissions on a disclosed 2017-18 baseline by 2025.</t>
  </si>
  <si>
    <t xml:space="preserve">Sub B is aiming to reduce the emission intensity of  its key saleable product by 25% by 2030 from a 2017-18 baseline.. </t>
  </si>
  <si>
    <r>
      <rPr>
        <b/>
        <sz val="10"/>
        <color rgb="FF000000"/>
        <rFont val="Calibri"/>
        <family val="2"/>
      </rPr>
      <t xml:space="preserve">Goal: </t>
    </r>
    <r>
      <rPr>
        <sz val="10"/>
        <color rgb="FF000000"/>
        <rFont val="Calibri"/>
        <family val="2"/>
      </rPr>
      <t xml:space="preserve">Net zero
</t>
    </r>
    <r>
      <rPr>
        <b/>
        <sz val="10"/>
        <color rgb="FF000000"/>
        <rFont val="Calibri"/>
        <family val="2"/>
      </rPr>
      <t xml:space="preserve">Year: </t>
    </r>
    <r>
      <rPr>
        <sz val="10"/>
        <color rgb="FF000000"/>
        <rFont val="Calibri"/>
        <family val="2"/>
      </rPr>
      <t xml:space="preserve">2050
</t>
    </r>
    <r>
      <rPr>
        <b/>
        <sz val="10"/>
        <color rgb="FF000000"/>
        <rFont val="Calibri"/>
        <family val="2"/>
      </rPr>
      <t xml:space="preserve">Framing: </t>
    </r>
    <r>
      <rPr>
        <sz val="10"/>
        <color rgb="FF000000"/>
        <rFont val="Calibri"/>
        <family val="2"/>
      </rPr>
      <t xml:space="preserve">Net
</t>
    </r>
    <r>
      <rPr>
        <b/>
        <sz val="10"/>
        <color rgb="FF000000"/>
        <rFont val="Calibri"/>
        <family val="2"/>
      </rPr>
      <t xml:space="preserve">Baseline: </t>
    </r>
    <r>
      <rPr>
        <sz val="10"/>
        <color rgb="FF000000"/>
        <rFont val="Calibri"/>
        <family val="2"/>
      </rPr>
      <t xml:space="preserve">2017-18
</t>
    </r>
    <r>
      <rPr>
        <b/>
        <sz val="10"/>
        <color rgb="FF000000"/>
        <rFont val="Calibri"/>
        <family val="2"/>
      </rPr>
      <t>Coverage</t>
    </r>
    <r>
      <rPr>
        <sz val="10"/>
        <color rgb="FF000000"/>
        <rFont val="Calibri"/>
        <family val="2"/>
      </rPr>
      <t xml:space="preserve">: 100% 
</t>
    </r>
    <r>
      <rPr>
        <b/>
        <sz val="10"/>
        <color rgb="FF000000"/>
        <rFont val="Calibri"/>
        <family val="2"/>
      </rPr>
      <t xml:space="preserve">Boundary: </t>
    </r>
    <r>
      <rPr>
        <sz val="10"/>
        <color rgb="FF000000"/>
        <rFont val="Calibri"/>
        <family val="2"/>
      </rPr>
      <t xml:space="preserve">Operational
</t>
    </r>
    <r>
      <rPr>
        <b/>
        <sz val="10"/>
        <color rgb="FF000000"/>
        <rFont val="Calibri"/>
        <family val="2"/>
      </rPr>
      <t xml:space="preserve">Accounting: </t>
    </r>
    <r>
      <rPr>
        <sz val="10"/>
        <color rgb="FF000000"/>
        <rFont val="Calibri"/>
        <family val="2"/>
      </rPr>
      <t>Location-based</t>
    </r>
  </si>
  <si>
    <r>
      <rPr>
        <b/>
        <sz val="10"/>
        <color rgb="FF000000"/>
        <rFont val="Calibri"/>
        <family val="2"/>
      </rPr>
      <t xml:space="preserve">Goal: </t>
    </r>
    <r>
      <rPr>
        <sz val="10"/>
        <color rgb="FF000000"/>
        <rFont val="Calibri"/>
        <family val="2"/>
      </rPr>
      <t xml:space="preserve">10% reduction
</t>
    </r>
    <r>
      <rPr>
        <b/>
        <sz val="10"/>
        <color rgb="FF000000"/>
        <rFont val="Calibri"/>
        <family val="2"/>
      </rPr>
      <t xml:space="preserve">Year: </t>
    </r>
    <r>
      <rPr>
        <sz val="10"/>
        <color rgb="FF000000"/>
        <rFont val="Calibri"/>
        <family val="2"/>
      </rPr>
      <t xml:space="preserve">2025
</t>
    </r>
    <r>
      <rPr>
        <b/>
        <sz val="10"/>
        <color rgb="FF000000"/>
        <rFont val="Calibri"/>
        <family val="2"/>
      </rPr>
      <t xml:space="preserve">Framing: </t>
    </r>
    <r>
      <rPr>
        <sz val="10"/>
        <color rgb="FF000000"/>
        <rFont val="Calibri"/>
        <family val="2"/>
      </rPr>
      <t xml:space="preserve">Absolute
</t>
    </r>
    <r>
      <rPr>
        <b/>
        <sz val="10"/>
        <color rgb="FF000000"/>
        <rFont val="Calibri"/>
        <family val="2"/>
      </rPr>
      <t xml:space="preserve">Baseline: </t>
    </r>
    <r>
      <rPr>
        <sz val="10"/>
        <color rgb="FF000000"/>
        <rFont val="Calibri"/>
        <family val="2"/>
      </rPr>
      <t xml:space="preserve">2017-18
</t>
    </r>
    <r>
      <rPr>
        <b/>
        <sz val="10"/>
        <color rgb="FF000000"/>
        <rFont val="Calibri"/>
        <family val="2"/>
      </rPr>
      <t xml:space="preserve">Boundary: </t>
    </r>
    <r>
      <rPr>
        <sz val="10"/>
        <color rgb="FF000000"/>
        <rFont val="Calibri"/>
        <family val="2"/>
      </rPr>
      <t xml:space="preserve">Operational
</t>
    </r>
    <r>
      <rPr>
        <b/>
        <sz val="10"/>
        <color rgb="FF000000"/>
        <rFont val="Calibri"/>
        <family val="2"/>
      </rPr>
      <t xml:space="preserve">Accounting approach: </t>
    </r>
    <r>
      <rPr>
        <sz val="10"/>
        <color rgb="FF000000"/>
        <rFont val="Calibri"/>
        <family val="2"/>
      </rPr>
      <t>Market-based</t>
    </r>
  </si>
  <si>
    <r>
      <t>(2018-19)</t>
    </r>
    <r>
      <rPr>
        <b/>
        <sz val="10"/>
        <color rgb="FF000000"/>
        <rFont val="Calibri"/>
        <family val="2"/>
      </rPr>
      <t xml:space="preserve">
Scope 1</t>
    </r>
    <r>
      <rPr>
        <sz val="10"/>
        <color rgb="FF000000"/>
        <rFont val="Calibri"/>
        <family val="2"/>
      </rPr>
      <t xml:space="preserve">: 1,000,000
</t>
    </r>
    <r>
      <rPr>
        <b/>
        <sz val="10"/>
        <color rgb="FF000000"/>
        <rFont val="Calibri"/>
        <family val="2"/>
      </rPr>
      <t xml:space="preserve">Scope 2: </t>
    </r>
    <r>
      <rPr>
        <sz val="10"/>
        <color rgb="FF000000"/>
        <rFont val="Calibri"/>
        <family val="2"/>
      </rPr>
      <t xml:space="preserve">2,000,000
</t>
    </r>
    <r>
      <rPr>
        <b/>
        <sz val="10"/>
        <color rgb="FF000000"/>
        <rFont val="Calibri"/>
        <family val="2"/>
      </rPr>
      <t>Total:</t>
    </r>
    <r>
      <rPr>
        <sz val="10"/>
        <color rgb="FF000000"/>
        <rFont val="Calibri"/>
        <family val="2"/>
      </rPr>
      <t xml:space="preserve">
3,000,000</t>
    </r>
  </si>
  <si>
    <r>
      <t>(2018-19)</t>
    </r>
    <r>
      <rPr>
        <b/>
        <sz val="10"/>
        <color rgb="FF000000"/>
        <rFont val="Calibri"/>
        <family val="2"/>
      </rPr>
      <t xml:space="preserve">
Emissions intensity:
</t>
    </r>
    <r>
      <rPr>
        <sz val="10"/>
        <color rgb="FF000000"/>
        <rFont val="Calibri"/>
        <family val="2"/>
      </rPr>
      <t>26.4/unit</t>
    </r>
    <r>
      <rPr>
        <b/>
        <sz val="10"/>
        <color rgb="FF000000"/>
        <rFont val="Calibri"/>
        <family val="2"/>
      </rPr>
      <t xml:space="preserve">
Scope 1</t>
    </r>
    <r>
      <rPr>
        <sz val="10"/>
        <color rgb="FF000000"/>
        <rFont val="Calibri"/>
        <family val="2"/>
      </rPr>
      <t xml:space="preserve">: 
500,000
</t>
    </r>
    <r>
      <rPr>
        <b/>
        <sz val="10"/>
        <color rgb="FF000000"/>
        <rFont val="Calibri"/>
        <family val="2"/>
      </rPr>
      <t xml:space="preserve">Scope 2: 
</t>
    </r>
    <r>
      <rPr>
        <sz val="10"/>
        <color rgb="FF000000"/>
        <rFont val="Calibri"/>
        <family val="2"/>
      </rPr>
      <t>260,000</t>
    </r>
  </si>
  <si>
    <r>
      <rPr>
        <b/>
        <sz val="10"/>
        <color rgb="FF000000"/>
        <rFont val="Calibri"/>
        <family val="2"/>
      </rPr>
      <t xml:space="preserve">Goal: </t>
    </r>
    <r>
      <rPr>
        <sz val="10"/>
        <color rgb="FF000000"/>
        <rFont val="Calibri"/>
        <family val="2"/>
      </rPr>
      <t xml:space="preserve">25% reduction
</t>
    </r>
    <r>
      <rPr>
        <b/>
        <sz val="10"/>
        <color rgb="FF000000"/>
        <rFont val="Calibri"/>
        <family val="2"/>
      </rPr>
      <t xml:space="preserve">Year: </t>
    </r>
    <r>
      <rPr>
        <sz val="10"/>
        <color rgb="FF000000"/>
        <rFont val="Calibri"/>
        <family val="2"/>
      </rPr>
      <t xml:space="preserve">2030
</t>
    </r>
    <r>
      <rPr>
        <b/>
        <sz val="10"/>
        <color rgb="FF000000"/>
        <rFont val="Calibri"/>
        <family val="2"/>
      </rPr>
      <t xml:space="preserve">Framing: </t>
    </r>
    <r>
      <rPr>
        <sz val="10"/>
        <color rgb="FF000000"/>
        <rFont val="Calibri"/>
        <family val="2"/>
      </rPr>
      <t xml:space="preserve">Intensity
</t>
    </r>
    <r>
      <rPr>
        <b/>
        <sz val="10"/>
        <color rgb="FF000000"/>
        <rFont val="Calibri"/>
        <family val="2"/>
      </rPr>
      <t xml:space="preserve">Baseline: </t>
    </r>
    <r>
      <rPr>
        <sz val="10"/>
        <color rgb="FF000000"/>
        <rFont val="Calibri"/>
        <family val="2"/>
      </rPr>
      <t xml:space="preserve">2017-18
</t>
    </r>
    <r>
      <rPr>
        <b/>
        <sz val="10"/>
        <color rgb="FF000000"/>
        <rFont val="Calibri"/>
        <family val="2"/>
      </rPr>
      <t xml:space="preserve">Boundary: </t>
    </r>
    <r>
      <rPr>
        <sz val="10"/>
        <color rgb="FF000000"/>
        <rFont val="Calibri"/>
        <family val="2"/>
      </rPr>
      <t xml:space="preserve">Operational
</t>
    </r>
    <r>
      <rPr>
        <b/>
        <sz val="10"/>
        <color rgb="FF000000"/>
        <rFont val="Calibri"/>
        <family val="2"/>
      </rPr>
      <t xml:space="preserve">Coverage: </t>
    </r>
    <r>
      <rPr>
        <sz val="10"/>
        <color rgb="FF000000"/>
        <rFont val="Calibri"/>
        <family val="2"/>
      </rPr>
      <t xml:space="preserve">42%
</t>
    </r>
  </si>
  <si>
    <t>Scope 2 acounting need not be specified really</t>
  </si>
  <si>
    <r>
      <t xml:space="preserve">Emissions progress </t>
    </r>
    <r>
      <rPr>
        <sz val="10"/>
        <color rgb="FF000000"/>
        <rFont val="Calibri"/>
        <family val="2"/>
      </rPr>
      <t xml:space="preserve">
(towards commitment)</t>
    </r>
  </si>
  <si>
    <t>Our aspiration is to achieve net zero Scope 1 and 2 emissions by 2050. For these businesses, the transition to net zero will take time and we will invest and collaborate with others to support efforts to develop new technologies that will drive the necessary transformation in these sectors. For Industrial and Safety (excluding Sub C) we are targeting net zero Scope 1 and 2 emissions by 2050.
&gt;&gt;Link to external documentation&lt;&lt;</t>
  </si>
  <si>
    <t>Our retail businesses are accelerating plans to reduce their emissions, targeting net
zero Scope 1 and 2 emissions by 2030. Retail subs will achieve this by improving their energy efficiency and moving to renewable power,
while working simultaneously with suppliers and customers to better understand
and then reduce Scope 3 emissions.
&gt;&gt;Link to external documentation&lt;&lt;</t>
  </si>
  <si>
    <t>Scope 1 and 2 emissions associated with the production of this product represented 42% of the subsidiary's total 2017-18 emissions.
&gt;&gt;Link to external documentation&lt;&lt;</t>
  </si>
  <si>
    <t>Subsidiary B aims to reduce short-lived climate pollutants (SLCPs).</t>
  </si>
  <si>
    <t>The majority of SLCPs are methane emissions and these make up approximately five per cent of our total Scope 1 and Scope 2 operated greenhouse gas emissions. We report our SLCPs via the NGERs and NPI. We actively manage reducing our methane emissions, with methane emissions from venting and leaks reducing by 22 per cent in FY2020. For more information see our Sustainability Report.</t>
  </si>
  <si>
    <r>
      <rPr>
        <b/>
        <sz val="10"/>
        <color theme="1"/>
        <rFont val="Calibri"/>
        <family val="2"/>
        <scheme val="minor"/>
      </rPr>
      <t>51%</t>
    </r>
    <r>
      <rPr>
        <sz val="10"/>
        <color theme="1"/>
        <rFont val="Calibri"/>
        <family val="2"/>
        <scheme val="minor"/>
      </rPr>
      <t xml:space="preserve">
(23/unit)</t>
    </r>
  </si>
  <si>
    <t>Subsidiary C</t>
  </si>
  <si>
    <t>Sub C  is targeting a 50 per cent reduction in Scope 1, 2 and 3 emissions on a disclosed 2017-18 baseline by 2030.</t>
  </si>
  <si>
    <r>
      <t>(2018-19)</t>
    </r>
    <r>
      <rPr>
        <b/>
        <sz val="10"/>
        <color rgb="FF000000"/>
        <rFont val="Calibri"/>
        <family val="2"/>
      </rPr>
      <t xml:space="preserve">
Scope 1</t>
    </r>
    <r>
      <rPr>
        <sz val="10"/>
        <color rgb="FF000000"/>
        <rFont val="Calibri"/>
        <family val="2"/>
      </rPr>
      <t xml:space="preserve">: 
300,000
</t>
    </r>
    <r>
      <rPr>
        <b/>
        <sz val="10"/>
        <color rgb="FF000000"/>
        <rFont val="Calibri"/>
        <family val="2"/>
      </rPr>
      <t xml:space="preserve">Scope 2: </t>
    </r>
    <r>
      <rPr>
        <sz val="10"/>
        <color rgb="FF000000"/>
        <rFont val="Calibri"/>
        <family val="2"/>
      </rPr>
      <t>125,000</t>
    </r>
  </si>
  <si>
    <r>
      <t xml:space="preserve">Our landscaping supply stores are working to reduce combined Scope 1, Scope 2 and Scope 3 emissions by 50% by 2030. </t>
    </r>
    <r>
      <rPr>
        <b/>
        <sz val="10"/>
        <color theme="1"/>
        <rFont val="Calibri"/>
        <family val="2"/>
      </rPr>
      <t>(Only Scope 1 and Scope 2 emissions reductions are captured in this report)</t>
    </r>
  </si>
  <si>
    <r>
      <rPr>
        <b/>
        <sz val="10"/>
        <color rgb="FF000000"/>
        <rFont val="Calibri"/>
        <family val="2"/>
      </rPr>
      <t>Goal: 50</t>
    </r>
    <r>
      <rPr>
        <sz val="10"/>
        <color rgb="FF000000"/>
        <rFont val="Calibri"/>
        <family val="2"/>
      </rPr>
      <t xml:space="preserve">% reduction
</t>
    </r>
    <r>
      <rPr>
        <b/>
        <sz val="10"/>
        <color rgb="FF000000"/>
        <rFont val="Calibri"/>
        <family val="2"/>
      </rPr>
      <t xml:space="preserve">Year: </t>
    </r>
    <r>
      <rPr>
        <sz val="10"/>
        <color rgb="FF000000"/>
        <rFont val="Calibri"/>
        <family val="2"/>
      </rPr>
      <t xml:space="preserve">2030
</t>
    </r>
    <r>
      <rPr>
        <b/>
        <sz val="10"/>
        <color rgb="FF000000"/>
        <rFont val="Calibri"/>
        <family val="2"/>
      </rPr>
      <t xml:space="preserve">Framing: </t>
    </r>
    <r>
      <rPr>
        <sz val="10"/>
        <color rgb="FF000000"/>
        <rFont val="Calibri"/>
        <family val="2"/>
      </rPr>
      <t xml:space="preserve">Net
</t>
    </r>
    <r>
      <rPr>
        <b/>
        <sz val="10"/>
        <color rgb="FF000000"/>
        <rFont val="Calibri"/>
        <family val="2"/>
      </rPr>
      <t xml:space="preserve">Baseline: </t>
    </r>
    <r>
      <rPr>
        <sz val="10"/>
        <color rgb="FF000000"/>
        <rFont val="Calibri"/>
        <family val="2"/>
      </rPr>
      <t xml:space="preserve">2017-18
</t>
    </r>
    <r>
      <rPr>
        <b/>
        <sz val="10"/>
        <color rgb="FF000000"/>
        <rFont val="Calibri"/>
        <family val="2"/>
      </rPr>
      <t xml:space="preserve">Boundary: </t>
    </r>
    <r>
      <rPr>
        <sz val="10"/>
        <color rgb="FF000000"/>
        <rFont val="Calibri"/>
        <family val="2"/>
      </rPr>
      <t xml:space="preserve">Operational
</t>
    </r>
    <r>
      <rPr>
        <b/>
        <sz val="10"/>
        <color rgb="FF000000"/>
        <rFont val="Calibri"/>
        <family val="2"/>
      </rPr>
      <t xml:space="preserve">Accounting approach: </t>
    </r>
    <r>
      <rPr>
        <sz val="10"/>
        <color rgb="FF000000"/>
        <rFont val="Calibri"/>
        <family val="2"/>
      </rPr>
      <t>Market-based</t>
    </r>
  </si>
  <si>
    <t>See targets below</t>
  </si>
  <si>
    <t>See progress to commitments below</t>
  </si>
  <si>
    <t xml:space="preserve">
Company A's business have a range of commitments regarding emissions reduction and the use of renewable electricity.
&gt;&gt;Link to external documentation&lt;&lt;</t>
  </si>
  <si>
    <r>
      <rPr>
        <b/>
        <sz val="10"/>
        <color rgb="FF000000"/>
        <rFont val="Calibri"/>
        <family val="2"/>
      </rPr>
      <t>Goal:</t>
    </r>
    <r>
      <rPr>
        <sz val="10"/>
        <color rgb="FF000000"/>
        <rFont val="Calibri"/>
        <family val="2"/>
      </rPr>
      <t xml:space="preserve"> 100%
</t>
    </r>
    <r>
      <rPr>
        <b/>
        <sz val="10"/>
        <color rgb="FF000000"/>
        <rFont val="Calibri"/>
        <family val="2"/>
      </rPr>
      <t>Year:</t>
    </r>
    <r>
      <rPr>
        <sz val="10"/>
        <color rgb="FF000000"/>
        <rFont val="Calibri"/>
        <family val="2"/>
      </rPr>
      <t xml:space="preserve"> 2025
</t>
    </r>
    <r>
      <rPr>
        <b/>
        <sz val="10"/>
        <color rgb="FF000000"/>
        <rFont val="Calibri"/>
        <family val="2"/>
      </rPr>
      <t xml:space="preserve">Coverage: </t>
    </r>
    <r>
      <rPr>
        <sz val="10"/>
        <color rgb="FF000000"/>
        <rFont val="Calibri"/>
        <family val="2"/>
      </rPr>
      <t xml:space="preserve">100% of 
Scope 2
</t>
    </r>
    <r>
      <rPr>
        <b/>
        <sz val="10"/>
        <color rgb="FF000000"/>
        <rFont val="Calibri"/>
        <family val="2"/>
      </rPr>
      <t xml:space="preserve">Boundary: </t>
    </r>
    <r>
      <rPr>
        <sz val="10"/>
        <color rgb="FF000000"/>
        <rFont val="Calibri"/>
        <family val="2"/>
      </rPr>
      <t xml:space="preserve">Operational
</t>
    </r>
    <r>
      <rPr>
        <b/>
        <sz val="10"/>
        <color rgb="FF000000"/>
        <rFont val="Calibri"/>
        <family val="2"/>
      </rPr>
      <t xml:space="preserve">Accounting: </t>
    </r>
    <r>
      <rPr>
        <sz val="10"/>
        <color rgb="FF000000"/>
        <rFont val="Calibri"/>
        <family val="2"/>
      </rPr>
      <t>Market-based</t>
    </r>
  </si>
  <si>
    <t>Sub A is accelerating installation of solar generation on buildings where the rooftop
is accessible under current leasing arrangements and procuring renewable energy via green procurement options now available in the market.</t>
  </si>
  <si>
    <t>Location-based result</t>
  </si>
  <si>
    <t>Market-based result</t>
  </si>
  <si>
    <t>Detailed equation</t>
  </si>
  <si>
    <t>Data Input</t>
  </si>
  <si>
    <t>Calculations</t>
  </si>
  <si>
    <t>Commitment type</t>
  </si>
  <si>
    <t>Commitment goal</t>
  </si>
  <si>
    <t>Commitment year</t>
  </si>
  <si>
    <t>Commitment scope</t>
  </si>
  <si>
    <t>Commitment statement</t>
  </si>
  <si>
    <t>Commitment framing</t>
  </si>
  <si>
    <t>Free text</t>
  </si>
  <si>
    <t>Emissions commitments</t>
  </si>
  <si>
    <t>Renewable electricity commitments</t>
  </si>
  <si>
    <t>Emissions and electricity data</t>
  </si>
  <si>
    <t>Current emissions intensity (if declaring EI commitment)</t>
  </si>
  <si>
    <t>EITE exemption certificates approved</t>
  </si>
  <si>
    <t>Variable</t>
  </si>
  <si>
    <t>Value</t>
  </si>
  <si>
    <t xml:space="preserve">CY18 </t>
  </si>
  <si>
    <t>FY18/19</t>
  </si>
  <si>
    <t>CY19</t>
  </si>
  <si>
    <t xml:space="preserve">FY19/20 </t>
  </si>
  <si>
    <t>CY2020</t>
  </si>
  <si>
    <t>FY20/21</t>
  </si>
  <si>
    <t>Reporting period</t>
  </si>
  <si>
    <t>Carbon unit and LGC surrenders</t>
  </si>
  <si>
    <t>ACCUs surrendered to offset scope 2 emissions</t>
  </si>
  <si>
    <t>ACCUs surrendered to offset scope 1 emissions</t>
  </si>
  <si>
    <t>CERs, VERs and VCUs surrendered to offset scope 1 emissions</t>
  </si>
  <si>
    <t>CERs, VERs and VCUs surrendered to offset scope 2 emissions</t>
  </si>
  <si>
    <t>FY17/18</t>
  </si>
  <si>
    <t>RPP</t>
  </si>
  <si>
    <t>RMF</t>
  </si>
  <si>
    <t>Hyperlink to public statement of commitment</t>
  </si>
  <si>
    <t>For an emissions reduction commitment</t>
  </si>
  <si>
    <t>For an emissions intensity commitment</t>
  </si>
  <si>
    <t>Reporting year</t>
  </si>
  <si>
    <t>Instructions for use:</t>
  </si>
  <si>
    <t>Instructions</t>
  </si>
  <si>
    <t>Important notice</t>
  </si>
  <si>
    <t>CY2021</t>
  </si>
  <si>
    <t>FY21/22</t>
  </si>
  <si>
    <t>CY2022</t>
  </si>
  <si>
    <t>CY2011</t>
  </si>
  <si>
    <t>FY11/12</t>
  </si>
  <si>
    <t>CY2012</t>
  </si>
  <si>
    <t>FY12/13</t>
  </si>
  <si>
    <t>CY2013</t>
  </si>
  <si>
    <t>FY13/14</t>
  </si>
  <si>
    <t>CY2014</t>
  </si>
  <si>
    <t>FY14/15</t>
  </si>
  <si>
    <t>CY2015</t>
  </si>
  <si>
    <t>FY15/16</t>
  </si>
  <si>
    <t>CY2016</t>
  </si>
  <si>
    <t>FY16/17</t>
  </si>
  <si>
    <t>CY2017</t>
  </si>
  <si>
    <t>JRPP</t>
  </si>
  <si>
    <t>ACT JRPP</t>
  </si>
  <si>
    <t>Electricity purchased and consumed within the ACT</t>
  </si>
  <si>
    <t>Imported electricity (non-ACT)</t>
  </si>
  <si>
    <t>Imported electricity</t>
  </si>
  <si>
    <t xml:space="preserve">Renewable on-site electricity credited with LGCs (NGER) </t>
  </si>
  <si>
    <t>Renewable on-site electricity credited with LGCs (non-NGER)</t>
  </si>
  <si>
    <t>Renewable on-site electricity not credited with LGCs (NGER)</t>
  </si>
  <si>
    <t>Renewable on-site electricity not credited with LGCs (non-NGER)</t>
  </si>
  <si>
    <t>Non-renewable onsite electricity consumption</t>
  </si>
  <si>
    <t>FY22/23</t>
  </si>
  <si>
    <t>CY2023</t>
  </si>
  <si>
    <t>Gross scope 1 emissions = 
Scope 1 emissions (NGER) + 
ACCUs issued for emissions reductions activities</t>
  </si>
  <si>
    <r>
      <rPr>
        <b/>
        <sz val="11"/>
        <color theme="1"/>
        <rFont val="Calibri"/>
        <family val="2"/>
        <scheme val="minor"/>
      </rPr>
      <t>Feedback:</t>
    </r>
    <r>
      <rPr>
        <sz val="11"/>
        <color theme="1"/>
        <rFont val="Calibri"/>
        <family val="2"/>
        <scheme val="minor"/>
      </rPr>
      <t xml:space="preserve">
Please send any feedback or inquiries to cer-CERT@cer.gov.au</t>
    </r>
  </si>
  <si>
    <t>Corporate Emissions Reduction Transparency report (cleanenergyregulator.gov.au)</t>
  </si>
  <si>
    <t>Enter the year for which emissions and energy data and eligible unit surrenders is being reported.</t>
  </si>
  <si>
    <t>Base year</t>
  </si>
  <si>
    <t>Base period emissions intensity</t>
  </si>
  <si>
    <t>Base period emissions intensity production unit</t>
  </si>
  <si>
    <t>Base period emissions framing</t>
  </si>
  <si>
    <t>All electricity, in MWh, reported under the NGER scheme for NGER regulation 4.20(2)(a) (‘electricity that was produced for use for the purposes of the operation of the facility’) that is not included above.</t>
  </si>
  <si>
    <t>Progress percentage = 
Current position / Commitment Goal</t>
  </si>
  <si>
    <t>Progress percentage = 
(Base period emissions Intensity - Current emissions Intensity) / (Base period emissions Intensity - Commitment goal)</t>
  </si>
  <si>
    <t>Absolute progress = 
Base period emissions - Net scope 1 &amp; 2 emissions</t>
  </si>
  <si>
    <t>Progress percentage = 
Renewable electricity percentage / Commitment Goal</t>
  </si>
  <si>
    <t>Emissions progress towards commitment (Guidelines section 8)</t>
  </si>
  <si>
    <t>Emissions progress percentage (Guidelines section 8.2.1)</t>
  </si>
  <si>
    <t>Renewable electricity</t>
  </si>
  <si>
    <t>Renewable electricity (Guidelines section 6)</t>
  </si>
  <si>
    <t>Renewable electricity % (Guidelines section 6.1.1)</t>
  </si>
  <si>
    <t>Renewable on-site electricity consumption (LGC) (Guidelines section 5.3.9.b)</t>
  </si>
  <si>
    <t>ACCUs issued</t>
  </si>
  <si>
    <t>Provided by company</t>
  </si>
  <si>
    <t>Commitment</t>
  </si>
  <si>
    <t>Context</t>
  </si>
  <si>
    <t>Company Name</t>
  </si>
  <si>
    <t>Progress data verified by CER</t>
  </si>
  <si>
    <t>Commitment context</t>
  </si>
  <si>
    <t>Company context</t>
  </si>
  <si>
    <t>Net emissions</t>
  </si>
  <si>
    <t>Electricity</t>
  </si>
  <si>
    <t>CER-data verified commitment</t>
  </si>
  <si>
    <t>Reporting options</t>
  </si>
  <si>
    <t>Reporting boundary</t>
  </si>
  <si>
    <t>Scope 2 emissions accounting method</t>
  </si>
  <si>
    <t>Reporting boundary:</t>
  </si>
  <si>
    <t>Scope 2 method:</t>
  </si>
  <si>
    <t>Reporting period:</t>
  </si>
  <si>
    <t>Net emissions and renewable electricity</t>
  </si>
  <si>
    <t>Location-based accounting method</t>
  </si>
  <si>
    <t>Totals</t>
  </si>
  <si>
    <t>Gross emissions
(t CO2-e)</t>
  </si>
  <si>
    <t>Net emissions
(t CO2-e)</t>
  </si>
  <si>
    <t>Renewable electricity (%)</t>
  </si>
  <si>
    <t>Total electricity usage
(MWh)</t>
  </si>
  <si>
    <t>LGCs voluntarily 
surrendered</t>
  </si>
  <si>
    <t>Gross/residual 
emissions (t CO2-e)</t>
  </si>
  <si>
    <t>Electricity consumed (Guidelines section 6.1.1.g)</t>
  </si>
  <si>
    <t>Share of RPP (MWh)</t>
  </si>
  <si>
    <t>Share of JRPP (MWh)</t>
  </si>
  <si>
    <t>Supporting information</t>
  </si>
  <si>
    <t>Company hyperlink</t>
  </si>
  <si>
    <t>Use this to link to your company's annual report or sustainability report to allow readers to access any additional information.</t>
  </si>
  <si>
    <t>Surrendered units</t>
  </si>
  <si>
    <t>Unit surrenders</t>
  </si>
  <si>
    <t>Share of Jurisdictional Surrenders</t>
  </si>
  <si>
    <t>Renewable on-site electricity consumption (LGC) = 
Renewable on-site electricity credited with LGCs (NGER) + 
Renewable on-site electricity credited with LGCs (non-NGER)</t>
  </si>
  <si>
    <t>Emissions commitment base period</t>
  </si>
  <si>
    <t>Emissions reduction percentage (Guidelines section 8.2.2)</t>
  </si>
  <si>
    <t>Absolute emissions reduction (Guidelines section 8.2.3)</t>
  </si>
  <si>
    <t>For a gross-only emissions reduction commitment</t>
  </si>
  <si>
    <t>For a combined net and gross emissions reduction commitment</t>
  </si>
  <si>
    <t>Renewable electricity progress percentage (Guidelines section 8.3.1)</t>
  </si>
  <si>
    <t>Jurisdictional Renewable Power Percentage (JRPP) values for each reporting period are listed in the 'Yearly Variables' sheet of this workbook.</t>
  </si>
  <si>
    <t>Share of Large-scale Renewable Energy Target (LRET)</t>
  </si>
  <si>
    <t>The portion of electricity, in MWh, that is automatically considered renewable under the LRET. It is determined by applying the Renewable Power Percentage (RPP) to any imported electricity considered a liable acquisition under the RET. EITE activities are exempt from the RET and so are not eligible to have the RPP applied.</t>
  </si>
  <si>
    <t>Values used for the market-based scope 2 emissions accounting method under the CERT report</t>
  </si>
  <si>
    <t>Gross emissions reduction contribution to progress =
Current position (gross) / 
Commitment Goal</t>
  </si>
  <si>
    <t>The component of progress percentage that is achieved through gross emissions reductions.</t>
  </si>
  <si>
    <t>Surrendered units contribution to progress</t>
  </si>
  <si>
    <t>Gross scope 2 emissions</t>
  </si>
  <si>
    <t xml:space="preserve">A participant’s nominated period over which their emissions and electricity use is calculated. CERT participants may choose either financial year reporting or calendar year reporting. 
Financial year reporting is used under the NGER scheme. For participants using calendar year reporting, their data is calculated using averages of their relevant financial year data.
For participants using the financial year reporting period, calendar year-specific values, such as the Renewable Power Percentage, are calculated using averages of the relevant calendar year values. </t>
  </si>
  <si>
    <t xml:space="preserve">A participant’s nominated company boundary for which their emissions and electricity use is calculated. CERT report participants may choose to use either operational control reporting or equity share reporting. </t>
  </si>
  <si>
    <t>Location-based accounting calculates electricity emissions based on the average emissions intensity of the electricity grid in the location (state) where the electricity consumption occurs. Location-based accounting therefore does not recognise the surrender of LGCs as evidence of renewable electricity use. This is the approach used in the NGER scheme. 
Market-based accounting allows total electricity consumption to be reduced by the MWh of renewable electricity consumed by the company, before applying an emissions factor to grid-imported electricity. Market-based accounting therefore recognises the surrender of LGCs as evidence of renewable electricity use.</t>
  </si>
  <si>
    <t>Free text - this should match statements included in other public documents or reports.</t>
  </si>
  <si>
    <t>Free text - Additional context can be included. It should present any additional information relevant to aligning with the disclosure standards set out by the International Financial Reporting Standards S2 - Climate-related Financial Disclosures or, where applicable, the Australian equivalent of these standards.
When writing this statement, we encourage you to consider any guidance on environmental claims set out by the Australian Competition and Consumer Commission.</t>
  </si>
  <si>
    <t>Percentage reduction (including % reduction in emissions intensity).</t>
  </si>
  <si>
    <t>Year by which the commitment will be achieved.</t>
  </si>
  <si>
    <t>GHG scope of commitment.</t>
  </si>
  <si>
    <t>Net or gross.</t>
  </si>
  <si>
    <t>Scope 1 emissions, in tCO2e, included in base period emissions (do not include if commitment excludes scope 1).</t>
  </si>
  <si>
    <t>Scope 2 emissions, in tCO2e, included in base period emissions (do not include if commitment excludes scope 2). Gross scope 2 emissions should be replaced with residual emissions for market-based accounting.</t>
  </si>
  <si>
    <t>Provide an emissions intensity unit if applicable.</t>
  </si>
  <si>
    <t>Percentage of total electricity coming from renewable sources.</t>
  </si>
  <si>
    <t>Year by which the commitment will be achieved</t>
  </si>
  <si>
    <t>ACCUs issued for emissions abatement activities from ERF projects at NGER facilities, adjusted for reporting boundary (operational or equity share).</t>
  </si>
  <si>
    <t>Intensity metric and calculation method must be same as the base period.</t>
  </si>
  <si>
    <t>Amount, in MWh, of emissions-intensive trade-exposed electricity exemption certificates approved for reporting period, adjusted for reporting boundary (operational or equity share).</t>
  </si>
  <si>
    <t>Amount, in tCO2e, of ACCUs surrendered, including deemed surrenders.</t>
  </si>
  <si>
    <t>Amount, in tCO2e, of carbon units surrendered, including in international registries.</t>
  </si>
  <si>
    <t>Additional context not directly related to specific commitments, but related to the whole company , can be included to provide additional commentary on net emissions or present any additional information relevant to aligning with the disclosure standards set out by International Financial Reporting Standards S2 - Climate-related Financial Disclosures or, where applicable, the Australian equivalent of these standards.
When writing this statement, we encourage you to consider any guidance on environmental claims set out by the Australian Competition and Consumer Commission.</t>
  </si>
  <si>
    <t>Free text - Additional context can be included. It should present any additional information relevant to aligning with the disclosure standards set out by International Financial Reporting Standards S2 - Climate-related Financial Disclosures or, where applicable, the Australian equivalent of these standards.
When writing this statement, we encourage you to consider any guidance on environmental claims set out by the Australian Competition and Consumer Commission.</t>
  </si>
  <si>
    <t>Net scope 1 &amp; 2 emissions = 
Net scope 1 emissions + Net scope 2 emissions</t>
  </si>
  <si>
    <t>Gross scope 1 emissions</t>
  </si>
  <si>
    <t>Base period scope 1 emissions</t>
  </si>
  <si>
    <t>Base period scope 2 emissions</t>
  </si>
  <si>
    <t>Current position = 
1 - (Net scope 1 &amp; 2 emissions) / (Base period emissions)</t>
  </si>
  <si>
    <t>Current position = 
1 - (Gross scope 1 emissions + Gross scope 2 emissions) / (Base period emissions)</t>
  </si>
  <si>
    <t>Absolute progress = 
Base period emissions - (Gross scope 1 emissions + Gross scope 2 emissions)</t>
  </si>
  <si>
    <t xml:space="preserve">Net scope 1 emissions = 
Scope 1 emissions (NGER) + 
ACCUs issued for emissions reductions activities – 
Eligible units (scope 1) </t>
  </si>
  <si>
    <t>Net scope 2 emissions = 
Gross scope 2 emissions – Eligible units (scope 2)</t>
  </si>
  <si>
    <t>Total ACCUs surrendered =
ACCUs (scope 1) + ACCUs (scope 2)</t>
  </si>
  <si>
    <t>Total International units surrendered =
International units (scope 1) + International units (scope 2)</t>
  </si>
  <si>
    <t xml:space="preserve">Net scope 1 &amp; 2 emissions (Guidelines section 5.1) </t>
  </si>
  <si>
    <t>% progress towards achieving reduction goal.</t>
  </si>
  <si>
    <t>% progress towards achieving renewable electricity goal.</t>
  </si>
  <si>
    <t>Renewable Power Percentage (RPP) values for each year are published by the CER and listed in the 'Yearly Variables' sheet of this workbook. Financial year values are taken to be the average of the two overlapping calendar years' values.</t>
  </si>
  <si>
    <r>
      <rPr>
        <i/>
        <sz val="10"/>
        <color theme="1"/>
        <rFont val="Calibri"/>
        <family val="2"/>
        <scheme val="minor"/>
      </rPr>
      <t>Renewable on-site electricity credited with LGCs (NGER)</t>
    </r>
    <r>
      <rPr>
        <sz val="10"/>
        <color theme="1"/>
        <rFont val="Calibri"/>
        <family val="2"/>
        <scheme val="minor"/>
      </rPr>
      <t xml:space="preserve"> includes all electricity, in MWh, credited with LGCs and reported under the NGER scheme for NGER regulation 4.20(2)(a) (‘electricity that was produced for use for the purposes of the operation of the facility’).
</t>
    </r>
    <r>
      <rPr>
        <i/>
        <sz val="10"/>
        <color theme="1"/>
        <rFont val="Calibri"/>
        <family val="2"/>
        <scheme val="minor"/>
      </rPr>
      <t>Renewable on-site electricity credited with LGCs (non-NGER)</t>
    </r>
    <r>
      <rPr>
        <sz val="10"/>
        <color theme="1"/>
        <rFont val="Calibri"/>
        <family val="2"/>
        <scheme val="minor"/>
      </rPr>
      <t xml:space="preserve"> includes all electricity, in MWh, credited with LGCs and consumed on-site that is not reported under NGER, but is reported as part of the CERT reporting process.</t>
    </r>
  </si>
  <si>
    <t>Net scope 1 emissions (Guidelines section 5.2)</t>
  </si>
  <si>
    <r>
      <t>Guidelines section 5.2.1.
To avoid double counting of abatement, ACCUs issued are added to NGER-reported emissions when calculating '</t>
    </r>
    <r>
      <rPr>
        <i/>
        <sz val="10"/>
        <color theme="1"/>
        <rFont val="Calibri"/>
        <family val="2"/>
        <scheme val="minor"/>
      </rPr>
      <t>Gross scope 1 emissions</t>
    </r>
    <r>
      <rPr>
        <sz val="10"/>
        <color theme="1"/>
        <rFont val="Calibri"/>
        <family val="2"/>
        <scheme val="minor"/>
      </rPr>
      <t>' and ‘</t>
    </r>
    <r>
      <rPr>
        <i/>
        <sz val="10"/>
        <color theme="1"/>
        <rFont val="Calibri"/>
        <family val="2"/>
        <scheme val="minor"/>
      </rPr>
      <t>Net scope 1 emissions</t>
    </r>
    <r>
      <rPr>
        <sz val="10"/>
        <color theme="1"/>
        <rFont val="Calibri"/>
        <family val="2"/>
        <scheme val="minor"/>
      </rPr>
      <t>’.</t>
    </r>
  </si>
  <si>
    <r>
      <t>Guidelines section 5.2.2.
To avoid double counting of abatement, ACCUs issued are added to NGER-reported emissions when calculating '</t>
    </r>
    <r>
      <rPr>
        <i/>
        <sz val="10"/>
        <color theme="1"/>
        <rFont val="Calibri"/>
        <family val="2"/>
        <scheme val="minor"/>
      </rPr>
      <t>Gross scope 1 emissions</t>
    </r>
    <r>
      <rPr>
        <sz val="10"/>
        <color theme="1"/>
        <rFont val="Calibri"/>
        <family val="2"/>
        <scheme val="minor"/>
      </rPr>
      <t>' and ‘</t>
    </r>
    <r>
      <rPr>
        <i/>
        <sz val="10"/>
        <color theme="1"/>
        <rFont val="Calibri"/>
        <family val="2"/>
        <scheme val="minor"/>
      </rPr>
      <t>Net scope 1 emissions</t>
    </r>
    <r>
      <rPr>
        <sz val="10"/>
        <color theme="1"/>
        <rFont val="Calibri"/>
        <family val="2"/>
        <scheme val="minor"/>
      </rPr>
      <t>’.</t>
    </r>
  </si>
  <si>
    <t>Residual scope 2 emissions (Guidelines section 5.3.8 and 5.3.9)</t>
  </si>
  <si>
    <t>Cannot be less than zero.
This equation differs from the CERT report guidelines in that non-ACT and ACT imports are included as separate terms here for ease of interpretation. The second EITE term is removed as there are currently no EITE activities occurring in the ACT so the JRPP component of EITE activities is always zero.</t>
  </si>
  <si>
    <t>Net scope 2 emissions (Guidelines section 5.3.5 and 5.3.7)</t>
  </si>
  <si>
    <r>
      <rPr>
        <i/>
        <sz val="10"/>
        <color theme="1"/>
        <rFont val="Calibri"/>
        <family val="2"/>
        <scheme val="minor"/>
      </rPr>
      <t>Gross scope 2 emissions</t>
    </r>
    <r>
      <rPr>
        <sz val="10"/>
        <color theme="1"/>
        <rFont val="Calibri"/>
        <family val="2"/>
        <scheme val="minor"/>
      </rPr>
      <t xml:space="preserve"> is replaced with </t>
    </r>
    <r>
      <rPr>
        <i/>
        <sz val="10"/>
        <color theme="1"/>
        <rFont val="Calibri"/>
        <family val="2"/>
        <scheme val="minor"/>
      </rPr>
      <t>Residual emissions</t>
    </r>
    <r>
      <rPr>
        <sz val="10"/>
        <color theme="1"/>
        <rFont val="Calibri"/>
        <family val="2"/>
        <scheme val="minor"/>
      </rPr>
      <t xml:space="preserve"> in market-based accounting.</t>
    </r>
  </si>
  <si>
    <t>Market-based accounting method</t>
  </si>
  <si>
    <t xml:space="preserve">National scope 2 RMF (tCO2e/MWh) </t>
  </si>
  <si>
    <t>The component of the progress percentage that is achieved through surrendered units. 
Applicable for net and gross commitments only. This percentage is zero for gross-only commitments.</t>
  </si>
  <si>
    <t>% reduction from base period.
Base period and current emissions adjusted for chosen commitment scope.</t>
  </si>
  <si>
    <r>
      <t xml:space="preserve">% reduction from base period.
Base period and current emissions adjusted for chosen commitment scope.
</t>
    </r>
    <r>
      <rPr>
        <i/>
        <sz val="10"/>
        <color theme="1"/>
        <rFont val="Calibri"/>
        <family val="2"/>
        <scheme val="minor"/>
      </rPr>
      <t>Gross scope 2 emissions</t>
    </r>
    <r>
      <rPr>
        <sz val="10"/>
        <color theme="1"/>
        <rFont val="Calibri"/>
        <family val="2"/>
        <scheme val="minor"/>
      </rPr>
      <t xml:space="preserve"> replaced with </t>
    </r>
    <r>
      <rPr>
        <i/>
        <sz val="10"/>
        <color theme="1"/>
        <rFont val="Calibri"/>
        <family val="2"/>
        <scheme val="minor"/>
      </rPr>
      <t>Residual emissions</t>
    </r>
    <r>
      <rPr>
        <sz val="10"/>
        <color theme="1"/>
        <rFont val="Calibri"/>
        <family val="2"/>
        <scheme val="minor"/>
      </rPr>
      <t xml:space="preserve"> in market-based accounting.</t>
    </r>
  </si>
  <si>
    <t>tCO2-e reduction.
Base period and current emissions adjusted for chosen commitment scope.</t>
  </si>
  <si>
    <r>
      <rPr>
        <b/>
        <sz val="11"/>
        <color rgb="FF000000"/>
        <rFont val="Calibri"/>
        <scheme val="minor"/>
      </rPr>
      <t>Important notes</t>
    </r>
    <r>
      <rPr>
        <sz val="11"/>
        <color rgb="FF000000"/>
        <rFont val="Calibri"/>
        <scheme val="minor"/>
      </rPr>
      <t xml:space="preserve">:
</t>
    </r>
    <r>
      <rPr>
        <b/>
        <sz val="11"/>
        <color rgb="FF000000"/>
        <rFont val="Calibri"/>
        <scheme val="minor"/>
      </rPr>
      <t xml:space="preserve">- This is not a CERT reporting form and will not be accepted as a form of providing the information required for participation in the CERT report. CERT reporting is via the CER's Online Services platform.
</t>
    </r>
    <r>
      <rPr>
        <sz val="11"/>
        <color rgb="FF000000"/>
        <rFont val="Calibri"/>
        <scheme val="minor"/>
      </rPr>
      <t>- This product is designed to demonstrate the calculation methodology used for CER-data verified scope 1 and/or 2 emissions reduction commitments or renewable electricity commitments. It allows users to explore and understand how emissions, renewable electricity, and commitment progress are calculated based on provided inputs.
- This product in no way represents the full set of CERT reporting requirements. As a preliminary testing product this tool requires users to calculate their own emissions, electricity use, and total certificate and unit surrenders including any equity share and calendar year adjustments, then input these as the basis for emissions and renewable electricity progress calculations. The final CERT report is underpinned by data holdings including NGER, REC Registry, and ANREU data and the CER requires significantly more information to capture, calculate and validate the information included in the CERT report.
- The residual mix factor (RMF) for each calendar year is released in February the following year. Market-based scope 2 emissions calculations will not be accurate for calendar year reporters if this tool is used prior to the updated calendar year RMF and an updated version of the tool are released.
- The tool produces one emissions reduction commitment and one renewable electricity commitment at one time, shown as CER-data verified commitments. It does not indicate how multiple commitments are presented together or how scope 3 or global independently assured or company assured commitments are displayed. View previous CERT report publications as a guide to how multiple commitments and other commitment types are visualised.</t>
    </r>
  </si>
  <si>
    <t>The amount, in MWh, of LGCs surrendered by or on behalf of your company. This includes GreenPower purchases.</t>
  </si>
  <si>
    <t>Other on-site renewables (MWh)</t>
  </si>
  <si>
    <t>Surrendered units contribution to progress =
(Progress percentage - Gross emissions reduction contribution to progress)</t>
  </si>
  <si>
    <t>Imported electricity includes all electricity, in MWh, consumed and reported in the NGER scheme under:
i. NGER Measurement Determination sections 7.2 (‘purchase and loss of electricity from main electricity grid’) = purchased electricity (main grid).
ii. NGER Measurement Determination section 7.3 (‘purchase and loss of electricity from other sources’) = purchased electricity (other).
This amount also includes electricity purchased and consumed within the ACT</t>
  </si>
  <si>
    <r>
      <rPr>
        <i/>
        <sz val="11"/>
        <color theme="1"/>
        <rFont val="Calibri"/>
        <family val="2"/>
        <scheme val="minor"/>
      </rPr>
      <t>Emissions reduction (combined net and gross)</t>
    </r>
    <r>
      <rPr>
        <sz val="11"/>
        <color theme="1"/>
        <rFont val="Calibri"/>
        <family val="2"/>
        <scheme val="minor"/>
      </rPr>
      <t xml:space="preserve"> means a commitment to reduce emissions through both gross emissions reductions and offsets by a percentage below the baseline year.
</t>
    </r>
    <r>
      <rPr>
        <i/>
        <sz val="11"/>
        <color theme="1"/>
        <rFont val="Calibri"/>
        <family val="2"/>
        <scheme val="minor"/>
      </rPr>
      <t xml:space="preserve">
Emissions reduction (gross-only)</t>
    </r>
    <r>
      <rPr>
        <sz val="11"/>
        <color theme="1"/>
        <rFont val="Calibri"/>
        <family val="2"/>
        <scheme val="minor"/>
      </rPr>
      <t xml:space="preserve"> means a commitment to reduce emissions through gross emissions reductions only, by a percentage below the baseline year.
</t>
    </r>
    <r>
      <rPr>
        <i/>
        <sz val="11"/>
        <color theme="1"/>
        <rFont val="Calibri"/>
        <family val="2"/>
        <scheme val="minor"/>
      </rPr>
      <t xml:space="preserve">
Emissions intensity reduction</t>
    </r>
    <r>
      <rPr>
        <sz val="11"/>
        <color theme="1"/>
        <rFont val="Calibri"/>
        <family val="2"/>
        <scheme val="minor"/>
      </rPr>
      <t xml:space="preserve"> means a commitment to reduce emissions per production unit by a percentage below the baseline year.
Any commitment not captured above should be categorised as </t>
    </r>
    <r>
      <rPr>
        <i/>
        <sz val="11"/>
        <color theme="1"/>
        <rFont val="Calibri"/>
        <family val="2"/>
        <scheme val="minor"/>
      </rPr>
      <t>Other.</t>
    </r>
  </si>
  <si>
    <t>Cannot be more than 100%.
This equation differs from the CERT report guidelines in that non-ACT and ACT imports are included as separate terms here for ease of interpretation. The second EITE term is removed as there are currently no EITE activities occurring in the ACT, so the JRPP component of EITE activities is always zero.</t>
  </si>
  <si>
    <t>The portion of electricity, in MWh, that is automatically considered renewable under the Australian Capital Territory's Jurisdictional Renewable Energy Target. It is determined by applying the Jurisdictional Renewable Power Percentage (JRPP) to any imported electricity within the ACT.</t>
  </si>
  <si>
    <t>IMPORTANT: This generated report output is an indicative example only. This design is subject to change prior to publication and the example here may not include all elements of the final publication design. CERT report participants will be given an opportunity to view a draft of their final report prior to publication.</t>
  </si>
  <si>
    <t>Renewable electricity percentage = 
[(Imported electricity (non-ACT)-EITEs electricity consumption) x RPP + 
Imported electricity (ACT) x (RPP + JRPP) + 
LGCs surrendered + 
renewable on-site electricity consumption (other)] / 
Total electricity consumed</t>
  </si>
  <si>
    <t xml:space="preserve">Total renewable electricity = 
[(Imported electricity (non-ACT)-EITEs electricity consumption) x RPP + 
Imported electricity (ACT) x (RPP + JRPP) + 
LGCs surrendered + 
renewable on-site electricity consumption (other)] </t>
  </si>
  <si>
    <t>Total electricity consumed = 
Imported electricity + 
Renewable on-site electricity consumption (LGC) + 
Renewable on-site electricity consumption (other) + 
Non-renewable on-site electricity consumption</t>
  </si>
  <si>
    <t>Renewable on-site electricity consumption (other) (Guidelines section 6.1.1.f)</t>
  </si>
  <si>
    <t>Renewable on-site electricity consumption (other) =
Renewable on-site electricity not credited with LGCs (NGER) + 
Renewable on-site electricity not credited with LGCs (non-NGER)</t>
  </si>
  <si>
    <t>Residual emissions = 
[(Imported electricity (non-ACT) - EITE electricity consumption) × (1 - RPP) + 
Imported electricity (ACT) × (1 - (RPP + JRPP)) +
EITE Electricity consumption + 
Renewable on-site electricity consumption (LGC) - 
LGCs surrendered] × 
Residual mix factor</t>
  </si>
  <si>
    <t>Residual mix factor (RMF) for each reporting period is listed in the 'Yearly Variables' sheet of this workbook.</t>
  </si>
  <si>
    <t>CERT progress calculator</t>
  </si>
  <si>
    <r>
      <rPr>
        <b/>
        <sz val="11"/>
        <rFont val="Calibri"/>
        <family val="2"/>
        <scheme val="minor"/>
      </rPr>
      <t>Terms of Use</t>
    </r>
    <r>
      <rPr>
        <sz val="11"/>
        <rFont val="Calibri"/>
        <family val="2"/>
        <scheme val="minor"/>
      </rPr>
      <t xml:space="preserve">
The Corporate Emissions Reduction Transparency report testing product (CERT progress calculator) is intended to provide general information about how the 2024 CERT report guidelines work in practice. The outputs produced by the CERT progress calculator (namely the content in the 'Calculations' and 'Report output' sheets of the CERT progress calculator) should be considered as a guide only.
The Clean Energy Regulator (CER) and the Commonwealth of Australia are not responsible for the data input into the CERT progress calculator by users. To the extent permitted by law, neither the CER nor the Commonwealth of Australia accepts responsibility or liability for any direct, incidental or consequential loss or damage resulting from the use of the CERT progress calculator, the information provided (or not provided) through the CERT progress calculator, or the availability or non-availability of the CERT progress calculator. The CER and the Commonwealth reserve their rights in relation to the provision of incorrect, false or misleading information.
The information produced by the CERT progress calculator is not a substitute for legal, business or financial advice. Users should seek independent advice before taking any action or decision on the basis of the information formulated by the CERT progress calculator.
By using the CERT progress calculator, you agree to be bound by the above Terms of Use. The CER and the Commonwealth of Australia may, at their discretion, vary or modify these Terms of Use without notice. Any subsequent use by you of the CERT progress calculator will constitute an acceptance of the Terms of Use as modified. 
© Commonwealth of Australia 2023</t>
    </r>
  </si>
  <si>
    <t>The CERT progress calculator allows users to input their commitments, emissions and energy data, and eligible surrender quantities to produce a preview of how their CERT report data may look under the CERT report framework. The methodology used for this product is aligned with the 2024 CERT report guidelines for FY2022-23 and CY2023 reporting, as published on the Clean Energy Regulator website:</t>
  </si>
  <si>
    <r>
      <t>To use the CERT progress calculator, follow these steps:
1. Enter relevant information in the '</t>
    </r>
    <r>
      <rPr>
        <b/>
        <sz val="11"/>
        <color theme="1"/>
        <rFont val="Calibri"/>
        <family val="2"/>
        <scheme val="minor"/>
      </rPr>
      <t>Data entry</t>
    </r>
    <r>
      <rPr>
        <sz val="11"/>
        <color theme="1"/>
        <rFont val="Calibri"/>
        <family val="2"/>
        <scheme val="minor"/>
      </rPr>
      <t>' sheet of this workbook.
2. Check the '</t>
    </r>
    <r>
      <rPr>
        <b/>
        <sz val="11"/>
        <color theme="1"/>
        <rFont val="Calibri"/>
        <family val="2"/>
        <scheme val="minor"/>
      </rPr>
      <t>Calculations</t>
    </r>
    <r>
      <rPr>
        <sz val="11"/>
        <color theme="1"/>
        <rFont val="Calibri"/>
        <family val="2"/>
        <scheme val="minor"/>
      </rPr>
      <t>' sheet to understand how report values are calculated.
3. View the '</t>
    </r>
    <r>
      <rPr>
        <b/>
        <sz val="11"/>
        <color theme="1"/>
        <rFont val="Calibri"/>
        <family val="2"/>
        <scheme val="minor"/>
      </rPr>
      <t>Report output</t>
    </r>
    <r>
      <rPr>
        <sz val="11"/>
        <color theme="1"/>
        <rFont val="Calibri"/>
        <family val="2"/>
        <scheme val="minor"/>
      </rPr>
      <t>' sheet to view a mock-up of the resulting CERT report information.</t>
    </r>
  </si>
  <si>
    <r>
      <t xml:space="preserve">All electricity, in MWh, </t>
    </r>
    <r>
      <rPr>
        <b/>
        <i/>
        <sz val="11"/>
        <color theme="1"/>
        <rFont val="Calibri"/>
        <family val="2"/>
        <scheme val="minor"/>
      </rPr>
      <t xml:space="preserve">NOT </t>
    </r>
    <r>
      <rPr>
        <b/>
        <sz val="11"/>
        <color theme="1"/>
        <rFont val="Calibri"/>
        <family val="2"/>
        <scheme val="minor"/>
      </rPr>
      <t>credited with LGCs</t>
    </r>
    <r>
      <rPr>
        <sz val="11"/>
        <color theme="1"/>
        <rFont val="Calibri"/>
        <family val="2"/>
        <scheme val="minor"/>
      </rPr>
      <t xml:space="preserve"> and reported under the NGER scheme for NGER regulation 4.20(2)(a) (‘electricity that was produced for use for the purposes of the operation of the facility’) where the energy source is reported for NGER regulation 4.20(1) as:
a) geothermal generation
b) solar generation
c) wind generation 
d) water generation
e) electricity generation from biogas
f) thermal generation if the fuel used to produce the electricity is listed as an eligible renewable energy source under section 17 of the REE Act.</t>
    </r>
  </si>
  <si>
    <r>
      <t xml:space="preserve">All electricity, in MWh, </t>
    </r>
    <r>
      <rPr>
        <b/>
        <i/>
        <sz val="11"/>
        <color theme="1"/>
        <rFont val="Calibri"/>
        <family val="2"/>
        <scheme val="minor"/>
      </rPr>
      <t xml:space="preserve">NOT </t>
    </r>
    <r>
      <rPr>
        <b/>
        <sz val="11"/>
        <color theme="1"/>
        <rFont val="Calibri"/>
        <family val="2"/>
        <scheme val="minor"/>
      </rPr>
      <t>credited with LGCs</t>
    </r>
    <r>
      <rPr>
        <sz val="11"/>
        <color theme="1"/>
        <rFont val="Calibri"/>
        <family val="2"/>
        <scheme val="minor"/>
      </rPr>
      <t xml:space="preserve"> and consumed on-site that is </t>
    </r>
    <r>
      <rPr>
        <b/>
        <sz val="11"/>
        <color theme="1"/>
        <rFont val="Calibri"/>
        <family val="2"/>
        <scheme val="minor"/>
      </rPr>
      <t>not reported under NGER</t>
    </r>
    <r>
      <rPr>
        <sz val="11"/>
        <color theme="1"/>
        <rFont val="Calibri"/>
        <family val="2"/>
        <scheme val="minor"/>
      </rPr>
      <t>, but is reported as part of the CERT reporting process, where the energy source could be reported for NGER regulation 4.20(1) as:
a) geothermal generation
b) solar generation
c) wind generation 
d) water generation
e) electricity generation from biogas
f) thermal generation if the fuel used to produce the electricity is listed as an eligible renewable energy source under section 17 of the REE Act</t>
    </r>
  </si>
  <si>
    <r>
      <rPr>
        <i/>
        <sz val="10"/>
        <color theme="1"/>
        <rFont val="Calibri"/>
        <family val="2"/>
        <scheme val="minor"/>
      </rPr>
      <t>Renewable on-site electricity not credited with LGCs (NGER)</t>
    </r>
    <r>
      <rPr>
        <sz val="10"/>
        <color theme="1"/>
        <rFont val="Calibri"/>
        <family val="2"/>
        <scheme val="minor"/>
      </rPr>
      <t xml:space="preserve"> includes all electricity, in MWh, </t>
    </r>
    <r>
      <rPr>
        <b/>
        <sz val="10"/>
        <color theme="1"/>
        <rFont val="Calibri"/>
        <family val="2"/>
        <scheme val="minor"/>
      </rPr>
      <t>NOT credited with LGCs</t>
    </r>
    <r>
      <rPr>
        <sz val="10"/>
        <color theme="1"/>
        <rFont val="Calibri"/>
        <family val="2"/>
        <scheme val="minor"/>
      </rPr>
      <t xml:space="preserve"> and reported under the NGER scheme for NGER regulation 4.20(2)(a) (‘electricity that was produced for use for the purposes of the operation of the facility’) where the energy source is reported for NGER regulation 4.20(1) as:
a) geothermal generation
b) solar generation
c) wind generation 
d) water generation
e) electricity generation from biogas
f) thermal generation if the fuel used to produce the electricity is listed as an eligible renewable energy source under section 17 of the REE Act.
</t>
    </r>
    <r>
      <rPr>
        <i/>
        <sz val="10"/>
        <color theme="1"/>
        <rFont val="Calibri"/>
        <family val="2"/>
        <scheme val="minor"/>
      </rPr>
      <t>Renewable on-site electricity not credited with LGCs (non-NGER)</t>
    </r>
    <r>
      <rPr>
        <sz val="10"/>
        <color theme="1"/>
        <rFont val="Calibri"/>
        <family val="2"/>
        <scheme val="minor"/>
      </rPr>
      <t xml:space="preserve"> includes all electricity, in MWh, </t>
    </r>
    <r>
      <rPr>
        <b/>
        <sz val="10"/>
        <color theme="1"/>
        <rFont val="Calibri"/>
        <family val="2"/>
        <scheme val="minor"/>
      </rPr>
      <t>NOT credited with LGCs</t>
    </r>
    <r>
      <rPr>
        <sz val="10"/>
        <color theme="1"/>
        <rFont val="Calibri"/>
        <family val="2"/>
        <scheme val="minor"/>
      </rPr>
      <t xml:space="preserve"> and consumed on-site that is not reported under NGER, but is reported as part of the CERT reporting process, where the energy source could be reported for NGER regulation 4.20(1) as:
a) geothermal generation
b) solar generation
c) wind generation 
d) water generation
e) electricity generation from biogas
f) thermal generation if the fuel used to produce the electricity is listed as an eligible renewable energy source under section 17 of the REE Act.</t>
    </r>
  </si>
  <si>
    <r>
      <t xml:space="preserve">All electricity, in MWh, </t>
    </r>
    <r>
      <rPr>
        <b/>
        <sz val="11"/>
        <color theme="1"/>
        <rFont val="Calibri"/>
        <family val="2"/>
        <scheme val="minor"/>
      </rPr>
      <t>credited with LGCs</t>
    </r>
    <r>
      <rPr>
        <sz val="11"/>
        <color theme="1"/>
        <rFont val="Calibri"/>
        <family val="2"/>
        <scheme val="minor"/>
      </rPr>
      <t xml:space="preserve"> and reported under the NGER scheme for NGER regulation 4.20(2)(a) (‘electricity that was produced for use for the purposes of the operation of the facility’).</t>
    </r>
  </si>
  <si>
    <r>
      <t xml:space="preserve">All electricity, in MWh, </t>
    </r>
    <r>
      <rPr>
        <b/>
        <sz val="11"/>
        <color theme="1"/>
        <rFont val="Calibri"/>
        <family val="2"/>
        <scheme val="minor"/>
      </rPr>
      <t>credited with LGCs</t>
    </r>
    <r>
      <rPr>
        <sz val="11"/>
        <color theme="1"/>
        <rFont val="Calibri"/>
        <family val="2"/>
        <scheme val="minor"/>
      </rPr>
      <t xml:space="preserve"> and consumed on-site that is </t>
    </r>
    <r>
      <rPr>
        <b/>
        <sz val="11"/>
        <color theme="1"/>
        <rFont val="Calibri"/>
        <family val="2"/>
        <scheme val="minor"/>
      </rPr>
      <t>not reported under the NGER scheme</t>
    </r>
    <r>
      <rPr>
        <sz val="11"/>
        <color theme="1"/>
        <rFont val="Calibri"/>
        <family val="2"/>
        <scheme val="minor"/>
      </rPr>
      <t>, but is reported as part of the CERT reporting process.</t>
    </r>
  </si>
  <si>
    <r>
      <t xml:space="preserve">Electricity, in MWh, as reported in the NGER scheme under NGER Measurement Determination section 7.2 (‘purchase and loss of electricity from main electricity grid’), </t>
    </r>
    <r>
      <rPr>
        <b/>
        <sz val="11"/>
        <color theme="1"/>
        <rFont val="Calibri"/>
        <family val="2"/>
        <scheme val="minor"/>
      </rPr>
      <t>where the consumption activity occurred in the ACT</t>
    </r>
    <r>
      <rPr>
        <sz val="11"/>
        <color theme="1"/>
        <rFont val="Calibri"/>
        <family val="2"/>
        <scheme val="minor"/>
      </rPr>
      <t>, adjusted for calendar year and/or equity share reporting if nominated. 
This amount is also to be included in the total imported electricity amount above.</t>
    </r>
  </si>
  <si>
    <t>Gross Scope 1 emissions, in t CO2-e, for nominated reporting period (calendar or financial year) and nominated reporting boundary (operational or equity share).</t>
  </si>
  <si>
    <t>Gross Scope 2 emissions (location-based), in t CO2-e, for nominated reporting period (calendar or financial year) and nominated reporting boundary (operational or equity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</si>
</sst>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64" x14ac:knownFonts="1">
    <font>
      <sz val="11"/>
      <color theme="1"/>
      <name val="Calibri"/>
      <family val="2"/>
      <scheme val="minor"/>
    </font>
    <font>
      <sz val="11"/>
      <color theme="1"/>
      <name val="Calibri"/>
      <family val="2"/>
      <scheme val="minor"/>
    </font>
    <font>
      <b/>
      <sz val="10"/>
      <color rgb="FF000000"/>
      <name val="Calibri"/>
      <family val="2"/>
    </font>
    <font>
      <i/>
      <sz val="10"/>
      <color rgb="FF000000"/>
      <name val="Calibri"/>
      <family val="2"/>
    </font>
    <font>
      <sz val="10"/>
      <color rgb="FF000000"/>
      <name val="Calibri"/>
      <family val="2"/>
    </font>
    <font>
      <sz val="10"/>
      <name val="Calibri"/>
      <family val="2"/>
    </font>
    <font>
      <i/>
      <sz val="11"/>
      <color theme="1"/>
      <name val="Calibri"/>
      <family val="2"/>
      <scheme val="minor"/>
    </font>
    <font>
      <sz val="10"/>
      <color rgb="FFFF0000"/>
      <name val="Calibri"/>
      <family val="2"/>
    </font>
    <font>
      <strike/>
      <sz val="10"/>
      <color theme="2" tint="-0.749992370372631"/>
      <name val="Calibri"/>
      <family val="2"/>
    </font>
    <font>
      <sz val="10"/>
      <color theme="2" tint="-0.749992370372631"/>
      <name val="Calibri"/>
      <family val="2"/>
    </font>
    <font>
      <sz val="10"/>
      <color theme="1" tint="0.249977111117893"/>
      <name val="Calibri"/>
      <family val="2"/>
    </font>
    <font>
      <sz val="9"/>
      <color indexed="81"/>
      <name val="Tahoma"/>
      <family val="2"/>
    </font>
    <font>
      <b/>
      <sz val="9"/>
      <color indexed="81"/>
      <name val="Tahoma"/>
      <family val="2"/>
    </font>
    <font>
      <b/>
      <sz val="10"/>
      <color theme="1"/>
      <name val="Calibri"/>
      <family val="2"/>
      <scheme val="minor"/>
    </font>
    <font>
      <b/>
      <sz val="12"/>
      <color theme="1"/>
      <name val="Calibri"/>
      <family val="2"/>
      <scheme val="minor"/>
    </font>
    <font>
      <b/>
      <i/>
      <sz val="12"/>
      <color theme="1"/>
      <name val="Calibri"/>
      <family val="2"/>
      <scheme val="minor"/>
    </font>
    <font>
      <b/>
      <i/>
      <sz val="9"/>
      <color rgb="FF000000"/>
      <name val="Calibri"/>
      <family val="2"/>
    </font>
    <font>
      <i/>
      <sz val="9"/>
      <color rgb="FF000000"/>
      <name val="Calibri"/>
      <family val="2"/>
    </font>
    <font>
      <i/>
      <sz val="9"/>
      <color theme="1"/>
      <name val="Calibri"/>
      <family val="2"/>
      <scheme val="minor"/>
    </font>
    <font>
      <sz val="10"/>
      <color theme="0" tint="-0.34998626667073579"/>
      <name val="Calibri"/>
      <family val="2"/>
    </font>
    <font>
      <sz val="10"/>
      <color theme="1"/>
      <name val="Calibri"/>
      <family val="2"/>
    </font>
    <font>
      <sz val="10"/>
      <color theme="0" tint="-0.249977111117893"/>
      <name val="Calibri"/>
      <family val="2"/>
    </font>
    <font>
      <sz val="10"/>
      <color theme="0" tint="-0.34998626667073579"/>
      <name val="Calibri"/>
      <family val="2"/>
    </font>
    <font>
      <b/>
      <sz val="11"/>
      <color theme="1"/>
      <name val="Calibri"/>
      <family val="2"/>
      <scheme val="minor"/>
    </font>
    <font>
      <i/>
      <sz val="10"/>
      <color theme="1"/>
      <name val="Calibri"/>
      <family val="2"/>
    </font>
    <font>
      <u/>
      <sz val="11"/>
      <color theme="10"/>
      <name val="Calibri"/>
      <family val="2"/>
      <scheme val="minor"/>
    </font>
    <font>
      <u/>
      <sz val="10"/>
      <color theme="10"/>
      <name val="Calibri"/>
      <family val="2"/>
      <scheme val="minor"/>
    </font>
    <font>
      <sz val="10"/>
      <color theme="1"/>
      <name val="Calibri"/>
      <family val="2"/>
      <scheme val="minor"/>
    </font>
    <font>
      <sz val="11"/>
      <color rgb="FFFF0000"/>
      <name val="Calibri"/>
      <family val="2"/>
      <scheme val="minor"/>
    </font>
    <font>
      <sz val="10"/>
      <color theme="1" tint="0.499984740745262"/>
      <name val="Calibri"/>
      <family val="2"/>
    </font>
    <font>
      <sz val="9"/>
      <color indexed="81"/>
      <name val="Tahoma"/>
      <charset val="1"/>
    </font>
    <font>
      <b/>
      <sz val="9"/>
      <color indexed="81"/>
      <name val="Tahoma"/>
      <charset val="1"/>
    </font>
    <font>
      <i/>
      <sz val="8"/>
      <color rgb="FF000000"/>
      <name val="Calibri"/>
      <family val="2"/>
    </font>
    <font>
      <sz val="10"/>
      <color theme="2" tint="-0.499984740745262"/>
      <name val="Calibri"/>
      <family val="2"/>
    </font>
    <font>
      <sz val="10"/>
      <color theme="2" tint="-0.249977111117893"/>
      <name val="Calibri"/>
      <family val="2"/>
    </font>
    <font>
      <b/>
      <sz val="10"/>
      <color theme="1"/>
      <name val="Calibri"/>
      <family val="2"/>
    </font>
    <font>
      <sz val="8"/>
      <color theme="1"/>
      <name val="Calibri"/>
      <family val="2"/>
      <scheme val="minor"/>
    </font>
    <font>
      <b/>
      <sz val="8"/>
      <color theme="1"/>
      <name val="Calibri"/>
      <family val="2"/>
      <scheme val="minor"/>
    </font>
    <font>
      <b/>
      <sz val="12"/>
      <color rgb="FF000000"/>
      <name val="Calibri"/>
      <family val="2"/>
    </font>
    <font>
      <b/>
      <sz val="14"/>
      <color rgb="FF000000"/>
      <name val="Calibri"/>
      <family val="2"/>
    </font>
    <font>
      <i/>
      <sz val="10"/>
      <color theme="1"/>
      <name val="Calibri"/>
      <family val="2"/>
      <scheme val="minor"/>
    </font>
    <font>
      <b/>
      <sz val="16"/>
      <color theme="1"/>
      <name val="Calibri"/>
      <family val="2"/>
      <scheme val="minor"/>
    </font>
    <font>
      <sz val="8"/>
      <color rgb="FF000000"/>
      <name val="Calibri"/>
      <family val="2"/>
    </font>
    <font>
      <b/>
      <sz val="20"/>
      <color rgb="FF005874"/>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b/>
      <sz val="20"/>
      <color theme="1"/>
      <name val="Calibri"/>
      <family val="2"/>
      <scheme val="minor"/>
    </font>
    <font>
      <b/>
      <i/>
      <sz val="10"/>
      <color theme="1"/>
      <name val="Calibri"/>
      <family val="2"/>
      <scheme val="minor"/>
    </font>
    <font>
      <b/>
      <sz val="14"/>
      <color theme="0"/>
      <name val="Calibri"/>
      <family val="2"/>
      <scheme val="minor"/>
    </font>
    <font>
      <b/>
      <sz val="18"/>
      <color theme="0"/>
      <name val="Calibri"/>
      <family val="2"/>
      <scheme val="minor"/>
    </font>
    <font>
      <sz val="11"/>
      <color rgb="FF0080A5"/>
      <name val="Calibri"/>
      <family val="2"/>
      <scheme val="minor"/>
    </font>
    <font>
      <b/>
      <sz val="11"/>
      <color rgb="FF0080A5"/>
      <name val="Calibri"/>
      <family val="2"/>
      <scheme val="minor"/>
    </font>
    <font>
      <b/>
      <sz val="20"/>
      <color rgb="FF383A42"/>
      <name val="Calibri"/>
      <family val="2"/>
      <scheme val="minor"/>
    </font>
    <font>
      <sz val="14"/>
      <color theme="1"/>
      <name val="Calibri"/>
      <family val="2"/>
      <scheme val="minor"/>
    </font>
    <font>
      <b/>
      <sz val="22"/>
      <color theme="0"/>
      <name val="Calibri"/>
      <family val="2"/>
      <scheme val="minor"/>
    </font>
    <font>
      <b/>
      <sz val="20"/>
      <color theme="0"/>
      <name val="Calibri"/>
      <family val="2"/>
      <scheme val="minor"/>
    </font>
    <font>
      <b/>
      <sz val="11"/>
      <color rgb="FFA4A4A4"/>
      <name val="Calibri"/>
      <family val="2"/>
      <scheme val="minor"/>
    </font>
    <font>
      <b/>
      <sz val="14"/>
      <color theme="1"/>
      <name val="Calibri"/>
      <family val="2"/>
      <scheme val="minor"/>
    </font>
    <font>
      <sz val="11"/>
      <color rgb="FF000000"/>
      <name val="Calibri"/>
      <family val="2"/>
      <scheme val="minor"/>
    </font>
    <font>
      <b/>
      <sz val="11"/>
      <color rgb="FF000000"/>
      <name val="Calibri"/>
      <scheme val="minor"/>
    </font>
    <font>
      <sz val="11"/>
      <color rgb="FF000000"/>
      <name val="Calibri"/>
      <scheme val="minor"/>
    </font>
  </fonts>
  <fills count="24">
    <fill>
      <patternFill patternType="none"/>
    </fill>
    <fill>
      <patternFill patternType="gray125"/>
    </fill>
    <fill>
      <patternFill patternType="solid">
        <fgColor rgb="FF41BFB6"/>
        <bgColor indexed="64"/>
      </patternFill>
    </fill>
    <fill>
      <patternFill patternType="solid">
        <fgColor rgb="FF40A6C3"/>
        <bgColor indexed="64"/>
      </patternFill>
    </fill>
    <fill>
      <patternFill patternType="solid">
        <fgColor rgb="FFCACACB"/>
        <bgColor indexed="64"/>
      </patternFill>
    </fill>
    <fill>
      <patternFill patternType="solid">
        <fgColor rgb="FFBFE3D8"/>
        <bgColor indexed="64"/>
      </patternFill>
    </fill>
    <fill>
      <patternFill patternType="solid">
        <fgColor rgb="FFB4DCE8"/>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FF9DD"/>
        <bgColor indexed="64"/>
      </patternFill>
    </fill>
    <fill>
      <patternFill patternType="solid">
        <fgColor theme="0" tint="-0.249977111117893"/>
        <bgColor indexed="64"/>
      </patternFill>
    </fill>
    <fill>
      <patternFill patternType="solid">
        <fgColor rgb="FF0080A5"/>
        <bgColor indexed="64"/>
      </patternFill>
    </fill>
    <fill>
      <patternFill patternType="solid">
        <fgColor rgb="FFE4E4E4"/>
        <bgColor indexed="64"/>
      </patternFill>
    </fill>
    <fill>
      <patternFill patternType="solid">
        <fgColor rgb="FF4B4B4B"/>
        <bgColor indexed="64"/>
      </patternFill>
    </fill>
    <fill>
      <patternFill patternType="solid">
        <fgColor rgb="FFF3F3F3"/>
        <bgColor indexed="64"/>
      </patternFill>
    </fill>
    <fill>
      <patternFill patternType="solid">
        <fgColor rgb="FFDBECF3"/>
        <bgColor indexed="64"/>
      </patternFill>
    </fill>
    <fill>
      <patternFill patternType="solid">
        <fgColor rgb="FFDBECF3"/>
        <bgColor auto="1"/>
      </patternFill>
    </fill>
    <fill>
      <patternFill patternType="solid">
        <fgColor rgb="FFA4A4A4"/>
        <bgColor auto="1"/>
      </patternFill>
    </fill>
    <fill>
      <patternFill patternType="solid">
        <fgColor rgb="FFA4A4A4"/>
        <bgColor indexed="64"/>
      </patternFill>
    </fill>
  </fills>
  <borders count="113">
    <border>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top/>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bottom/>
      <diagonal/>
    </border>
    <border>
      <left style="medium">
        <color indexed="64"/>
      </left>
      <right style="medium">
        <color rgb="FFFFFFFF"/>
      </right>
      <top/>
      <bottom/>
      <diagonal/>
    </border>
    <border>
      <left style="medium">
        <color rgb="FFFFFFFF"/>
      </left>
      <right style="medium">
        <color indexed="64"/>
      </right>
      <top/>
      <bottom/>
      <diagonal/>
    </border>
    <border>
      <left/>
      <right style="medium">
        <color indexed="64"/>
      </right>
      <top style="medium">
        <color indexed="64"/>
      </top>
      <bottom style="thin">
        <color theme="0"/>
      </bottom>
      <diagonal/>
    </border>
    <border>
      <left/>
      <right/>
      <top style="medium">
        <color indexed="64"/>
      </top>
      <bottom style="thin">
        <color theme="0"/>
      </bottom>
      <diagonal/>
    </border>
    <border>
      <left/>
      <right style="medium">
        <color rgb="FFFFFFFF"/>
      </right>
      <top/>
      <bottom style="thin">
        <color theme="0"/>
      </bottom>
      <diagonal/>
    </border>
    <border>
      <left/>
      <right style="medium">
        <color indexed="64"/>
      </right>
      <top/>
      <bottom/>
      <diagonal/>
    </border>
    <border>
      <left style="medium">
        <color indexed="64"/>
      </left>
      <right/>
      <top style="medium">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op>
      <bottom/>
      <diagonal/>
    </border>
    <border>
      <left style="medium">
        <color rgb="FFFFFFFF"/>
      </left>
      <right style="medium">
        <color rgb="FFFFFFFF"/>
      </right>
      <top/>
      <bottom style="thin">
        <color theme="0"/>
      </bottom>
      <diagonal/>
    </border>
    <border>
      <left style="medium">
        <color theme="0"/>
      </left>
      <right style="medium">
        <color theme="0"/>
      </right>
      <top style="medium">
        <color theme="0"/>
      </top>
      <bottom style="medium">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rgb="FFFFFFFF"/>
      </right>
      <top/>
      <bottom style="medium">
        <color theme="0"/>
      </bottom>
      <diagonal/>
    </border>
    <border>
      <left style="medium">
        <color indexed="64"/>
      </left>
      <right style="medium">
        <color indexed="64"/>
      </right>
      <top/>
      <bottom style="medium">
        <color theme="0"/>
      </bottom>
      <diagonal/>
    </border>
    <border>
      <left style="medium">
        <color rgb="FFFFFFFF"/>
      </left>
      <right/>
      <top/>
      <bottom style="medium">
        <color theme="0"/>
      </bottom>
      <diagonal/>
    </border>
    <border>
      <left style="medium">
        <color indexed="64"/>
      </left>
      <right style="medium">
        <color theme="0"/>
      </right>
      <top style="medium">
        <color theme="0"/>
      </top>
      <bottom/>
      <diagonal/>
    </border>
    <border>
      <left style="medium">
        <color indexed="64"/>
      </left>
      <right style="medium">
        <color theme="0"/>
      </right>
      <top/>
      <bottom style="medium">
        <color theme="0"/>
      </bottom>
      <diagonal/>
    </border>
    <border>
      <left style="thin">
        <color theme="0"/>
      </left>
      <right/>
      <top style="thin">
        <color theme="0"/>
      </top>
      <bottom/>
      <diagonal/>
    </border>
    <border>
      <left style="medium">
        <color indexed="64"/>
      </left>
      <right style="medium">
        <color theme="0"/>
      </right>
      <top/>
      <bottom style="thin">
        <color theme="0"/>
      </bottom>
      <diagonal/>
    </border>
    <border>
      <left style="medium">
        <color indexed="64"/>
      </left>
      <right style="medium">
        <color rgb="FFFFFFFF"/>
      </right>
      <top/>
      <bottom style="medium">
        <color theme="0"/>
      </bottom>
      <diagonal/>
    </border>
    <border>
      <left/>
      <right style="medium">
        <color indexed="64"/>
      </right>
      <top/>
      <bottom style="medium">
        <color theme="0"/>
      </bottom>
      <diagonal/>
    </border>
    <border>
      <left style="medium">
        <color rgb="FFFFFFFF"/>
      </left>
      <right style="medium">
        <color rgb="FFFFFFFF"/>
      </right>
      <top/>
      <bottom style="medium">
        <color theme="0"/>
      </bottom>
      <diagonal/>
    </border>
    <border>
      <left style="medium">
        <color rgb="FFFFFFFF"/>
      </left>
      <right style="medium">
        <color indexed="64"/>
      </right>
      <top/>
      <bottom style="medium">
        <color theme="0"/>
      </bottom>
      <diagonal/>
    </border>
    <border>
      <left style="medium">
        <color theme="1"/>
      </left>
      <right/>
      <top style="medium">
        <color indexed="64"/>
      </top>
      <bottom style="medium">
        <color theme="0"/>
      </bottom>
      <diagonal/>
    </border>
    <border>
      <left/>
      <right/>
      <top style="medium">
        <color indexed="64"/>
      </top>
      <bottom style="medium">
        <color theme="0"/>
      </bottom>
      <diagonal/>
    </border>
    <border>
      <left style="medium">
        <color theme="1"/>
      </left>
      <right/>
      <top style="medium">
        <color indexed="64"/>
      </top>
      <bottom style="thin">
        <color theme="0"/>
      </bottom>
      <diagonal/>
    </border>
    <border>
      <left style="thin">
        <color theme="0" tint="-0.499984740745262"/>
      </left>
      <right style="medium">
        <color indexed="64"/>
      </right>
      <top style="thin">
        <color theme="0" tint="-0.499984740745262"/>
      </top>
      <bottom/>
      <diagonal/>
    </border>
    <border>
      <left style="medium">
        <color indexed="64"/>
      </left>
      <right style="medium">
        <color rgb="FFFFFFFF"/>
      </right>
      <top style="thin">
        <color theme="0" tint="-0.499984740745262"/>
      </top>
      <bottom/>
      <diagonal/>
    </border>
    <border>
      <left style="medium">
        <color rgb="FFFFFFFF"/>
      </left>
      <right style="medium">
        <color rgb="FFFFFFFF"/>
      </right>
      <top style="thin">
        <color theme="0" tint="-0.499984740745262"/>
      </top>
      <bottom/>
      <diagonal/>
    </border>
    <border>
      <left style="medium">
        <color rgb="FFFFFFFF"/>
      </left>
      <right/>
      <top style="thin">
        <color theme="0" tint="-0.499984740745262"/>
      </top>
      <bottom/>
      <diagonal/>
    </border>
    <border>
      <left style="medium">
        <color indexed="64"/>
      </left>
      <right style="medium">
        <color theme="0"/>
      </right>
      <top style="thin">
        <color theme="0" tint="-0.499984740745262"/>
      </top>
      <bottom style="thin">
        <color theme="0"/>
      </bottom>
      <diagonal/>
    </border>
    <border>
      <left style="medium">
        <color rgb="FFFFFFFF"/>
      </left>
      <right style="medium">
        <color indexed="64"/>
      </right>
      <top style="thin">
        <color theme="0" tint="-0.499984740745262"/>
      </top>
      <bottom/>
      <diagonal/>
    </border>
    <border>
      <left style="medium">
        <color indexed="64"/>
      </left>
      <right style="medium">
        <color indexed="64"/>
      </right>
      <top style="thin">
        <color theme="0" tint="-0.499984740745262"/>
      </top>
      <bottom/>
      <diagonal/>
    </border>
    <border>
      <left style="thin">
        <color theme="0" tint="-0.499984740745262"/>
      </left>
      <right style="medium">
        <color indexed="64"/>
      </right>
      <top/>
      <bottom style="thin">
        <color theme="0" tint="-0.499984740745262"/>
      </bottom>
      <diagonal/>
    </border>
    <border>
      <left style="medium">
        <color indexed="64"/>
      </left>
      <right style="medium">
        <color rgb="FFFFFFFF"/>
      </right>
      <top/>
      <bottom style="thin">
        <color theme="0" tint="-0.499984740745262"/>
      </bottom>
      <diagonal/>
    </border>
    <border>
      <left style="medium">
        <color rgb="FFFFFFFF"/>
      </left>
      <right style="medium">
        <color rgb="FFFFFFFF"/>
      </right>
      <top/>
      <bottom style="thin">
        <color theme="0" tint="-0.499984740745262"/>
      </bottom>
      <diagonal/>
    </border>
    <border>
      <left style="medium">
        <color rgb="FFFFFFFF"/>
      </left>
      <right/>
      <top/>
      <bottom style="thin">
        <color theme="0" tint="-0.499984740745262"/>
      </bottom>
      <diagonal/>
    </border>
    <border>
      <left style="medium">
        <color indexed="64"/>
      </left>
      <right style="medium">
        <color theme="0"/>
      </right>
      <top/>
      <bottom style="thin">
        <color theme="0" tint="-0.499984740745262"/>
      </bottom>
      <diagonal/>
    </border>
    <border>
      <left/>
      <right style="medium">
        <color rgb="FFFFFFFF"/>
      </right>
      <top/>
      <bottom style="thin">
        <color theme="0" tint="-0.499984740745262"/>
      </bottom>
      <diagonal/>
    </border>
    <border>
      <left style="medium">
        <color rgb="FFFFFFFF"/>
      </left>
      <right style="medium">
        <color indexed="64"/>
      </right>
      <top/>
      <bottom style="thin">
        <color theme="0" tint="-0.499984740745262"/>
      </bottom>
      <diagonal/>
    </border>
    <border>
      <left style="medium">
        <color rgb="FFFFFFFF"/>
      </left>
      <right style="medium">
        <color indexed="64"/>
      </right>
      <top style="thin">
        <color theme="0"/>
      </top>
      <bottom style="thin">
        <color theme="0" tint="-0.499984740745262"/>
      </bottom>
      <diagonal/>
    </border>
    <border>
      <left style="medium">
        <color indexed="64"/>
      </left>
      <right style="medium">
        <color indexed="64"/>
      </right>
      <top/>
      <bottom style="thin">
        <color theme="0" tint="-0.499984740745262"/>
      </bottom>
      <diagonal/>
    </border>
    <border>
      <left/>
      <right style="medium">
        <color indexed="64"/>
      </right>
      <top/>
      <bottom style="thin">
        <color theme="0" tint="-0.499984740745262"/>
      </bottom>
      <diagonal/>
    </border>
    <border>
      <left style="medium">
        <color rgb="FFFFFFFF"/>
      </left>
      <right style="medium">
        <color theme="0"/>
      </right>
      <top/>
      <bottom/>
      <diagonal/>
    </border>
    <border>
      <left/>
      <right style="medium">
        <color indexed="64"/>
      </right>
      <top style="thin">
        <color theme="0" tint="-0.499984740745262"/>
      </top>
      <bottom/>
      <diagonal/>
    </border>
    <border>
      <left style="medium">
        <color rgb="FFFFFFFF"/>
      </left>
      <right style="medium">
        <color theme="0"/>
      </right>
      <top style="thin">
        <color theme="0" tint="-0.499984740745262"/>
      </top>
      <bottom/>
      <diagonal/>
    </border>
    <border>
      <left style="medium">
        <color rgb="FFFFFFFF"/>
      </left>
      <right style="medium">
        <color theme="0"/>
      </right>
      <top/>
      <bottom style="thin">
        <color theme="0" tint="-0.499984740745262"/>
      </bottom>
      <diagonal/>
    </border>
    <border>
      <left style="medium">
        <color rgb="FFFFFFFF"/>
      </left>
      <right style="medium">
        <color theme="0"/>
      </right>
      <top/>
      <bottom style="medium">
        <color theme="0"/>
      </bottom>
      <diagonal/>
    </border>
    <border diagonalUp="1">
      <left style="medium">
        <color rgb="FFFFFFFF"/>
      </left>
      <right style="medium">
        <color rgb="FFFFFFFF"/>
      </right>
      <top style="medium">
        <color theme="0"/>
      </top>
      <bottom style="thin">
        <color theme="0"/>
      </bottom>
      <diagonal style="medium">
        <color rgb="FFFFFFFF"/>
      </diagonal>
    </border>
    <border diagonalUp="1">
      <left style="medium">
        <color rgb="FFFFFFFF"/>
      </left>
      <right style="medium">
        <color rgb="FFFFFFFF"/>
      </right>
      <top/>
      <bottom style="thin">
        <color theme="0"/>
      </bottom>
      <diagonal style="medium">
        <color rgb="FFFFFFFF"/>
      </diagonal>
    </border>
    <border>
      <left style="medium">
        <color rgb="FFFFFFFF"/>
      </left>
      <right style="medium">
        <color rgb="FFFFFFFF"/>
      </right>
      <top/>
      <bottom style="thin">
        <color theme="1" tint="0.499984740745262"/>
      </bottom>
      <diagonal/>
    </border>
    <border>
      <left style="medium">
        <color theme="0"/>
      </left>
      <right style="medium">
        <color rgb="FFFFFFFF"/>
      </right>
      <top style="medium">
        <color theme="0"/>
      </top>
      <bottom style="thin">
        <color theme="0"/>
      </bottom>
      <diagonal/>
    </border>
    <border>
      <left style="medium">
        <color theme="0"/>
      </left>
      <right style="medium">
        <color rgb="FFFFFFFF"/>
      </right>
      <top style="thin">
        <color theme="0" tint="-0.499984740745262"/>
      </top>
      <bottom style="thin">
        <color theme="0"/>
      </bottom>
      <diagonal/>
    </border>
    <border>
      <left style="medium">
        <color theme="0"/>
      </left>
      <right style="medium">
        <color rgb="FFFFFFFF"/>
      </right>
      <top style="thin">
        <color theme="0"/>
      </top>
      <bottom style="thin">
        <color theme="1" tint="0.499984740745262"/>
      </bottom>
      <diagonal/>
    </border>
    <border>
      <left style="medium">
        <color rgb="FFFFFFFF"/>
      </left>
      <right style="medium">
        <color indexed="64"/>
      </right>
      <top style="thin">
        <color theme="0" tint="-0.499984740745262"/>
      </top>
      <bottom style="thin">
        <color theme="0"/>
      </bottom>
      <diagonal/>
    </border>
    <border>
      <left style="medium">
        <color rgb="FFFFFFFF"/>
      </left>
      <right style="medium">
        <color indexed="64"/>
      </right>
      <top style="medium">
        <color theme="0"/>
      </top>
      <bottom/>
      <diagonal/>
    </border>
    <border>
      <left style="medium">
        <color indexed="64"/>
      </left>
      <right style="medium">
        <color rgb="FFFFFFFF"/>
      </right>
      <top style="medium">
        <color theme="0"/>
      </top>
      <bottom style="thin">
        <color theme="0"/>
      </bottom>
      <diagonal/>
    </border>
    <border diagonalUp="1">
      <left style="medium">
        <color indexed="64"/>
      </left>
      <right style="medium">
        <color rgb="FFFFFFFF"/>
      </right>
      <top/>
      <bottom style="thin">
        <color theme="1" tint="0.499984740745262"/>
      </bottom>
      <diagonal style="medium">
        <color rgb="FFFFFFFF"/>
      </diagonal>
    </border>
    <border>
      <left style="medium">
        <color theme="0"/>
      </left>
      <right style="medium">
        <color rgb="FFFFFFFF"/>
      </right>
      <top style="thin">
        <color theme="1" tint="0.499984740745262"/>
      </top>
      <bottom/>
      <diagonal/>
    </border>
    <border>
      <left style="medium">
        <color theme="0"/>
      </left>
      <right style="medium">
        <color rgb="FFFFFFFF"/>
      </right>
      <top/>
      <bottom style="thin">
        <color theme="0" tint="-0.499984740745262"/>
      </bottom>
      <diagonal/>
    </border>
    <border>
      <left style="medium">
        <color indexed="64"/>
      </left>
      <right style="medium">
        <color rgb="FFFFFFFF"/>
      </right>
      <top style="thin">
        <color theme="1" tint="0.499984740745262"/>
      </top>
      <bottom/>
      <diagonal/>
    </border>
    <border>
      <left style="medium">
        <color indexed="64"/>
      </left>
      <right style="medium">
        <color rgb="FFFFFFFF"/>
      </right>
      <top/>
      <bottom style="thin">
        <color theme="1" tint="0.499984740745262"/>
      </bottom>
      <diagonal/>
    </border>
    <border>
      <left style="medium">
        <color rgb="FFFFFFFF"/>
      </left>
      <right style="medium">
        <color rgb="FFFFFFFF"/>
      </right>
      <top style="thin">
        <color theme="1" tint="0.499984740745262"/>
      </top>
      <bottom/>
      <diagonal/>
    </border>
    <border>
      <left/>
      <right style="medium">
        <color rgb="FFFFFFFF"/>
      </right>
      <top style="medium">
        <color theme="0"/>
      </top>
      <bottom style="thin">
        <color theme="0"/>
      </bottom>
      <diagonal/>
    </border>
    <border>
      <left/>
      <right style="medium">
        <color rgb="FFFFFFFF"/>
      </right>
      <top style="thin">
        <color theme="0"/>
      </top>
      <bottom style="thin">
        <color theme="1" tint="0.499984740745262"/>
      </bottom>
      <diagonal/>
    </border>
    <border>
      <left/>
      <right style="medium">
        <color theme="1"/>
      </right>
      <top style="medium">
        <color indexed="64"/>
      </top>
      <bottom style="medium">
        <color theme="0"/>
      </bottom>
      <diagonal/>
    </border>
    <border>
      <left/>
      <right/>
      <top/>
      <bottom style="medium">
        <color theme="0"/>
      </bottom>
      <diagonal/>
    </border>
    <border>
      <left/>
      <right/>
      <top/>
      <bottom style="thin">
        <color theme="0" tint="-0.499984740745262"/>
      </bottom>
      <diagonal/>
    </border>
    <border>
      <left style="medium">
        <color rgb="FFFFFFFF"/>
      </left>
      <right style="medium">
        <color rgb="FFFFFFFF"/>
      </right>
      <top style="medium">
        <color theme="0"/>
      </top>
      <bottom/>
      <diagonal/>
    </border>
    <border>
      <left style="medium">
        <color indexed="64"/>
      </left>
      <right style="medium">
        <color indexed="64"/>
      </right>
      <top/>
      <bottom style="thin">
        <color theme="1" tint="0.499984740745262"/>
      </bottom>
      <diagonal/>
    </border>
    <border>
      <left style="medium">
        <color rgb="FFFFFFFF"/>
      </left>
      <right style="medium">
        <color indexed="64"/>
      </right>
      <top style="thin">
        <color theme="0"/>
      </top>
      <bottom style="thin">
        <color theme="1" tint="0.499984740745262"/>
      </bottom>
      <diagonal/>
    </border>
    <border>
      <left style="medium">
        <color indexed="64"/>
      </left>
      <right style="medium">
        <color theme="0"/>
      </right>
      <top/>
      <bottom style="thin">
        <color theme="1" tint="0.499984740745262"/>
      </bottom>
      <diagonal/>
    </border>
    <border diagonalUp="1">
      <left style="medium">
        <color rgb="FFFFFFFF"/>
      </left>
      <right style="medium">
        <color rgb="FFFFFFFF"/>
      </right>
      <top style="medium">
        <color theme="0"/>
      </top>
      <bottom style="thin">
        <color theme="1" tint="0.499984740745262"/>
      </bottom>
      <diagonal style="medium">
        <color rgb="FFFFFFFF"/>
      </diagonal>
    </border>
    <border>
      <left style="medium">
        <color rgb="FFFFFFFF"/>
      </left>
      <right style="medium">
        <color theme="0"/>
      </right>
      <top/>
      <bottom style="thin">
        <color theme="1" tint="0.499984740745262"/>
      </bottom>
      <diagonal/>
    </border>
    <border>
      <left/>
      <right style="medium">
        <color indexed="64"/>
      </right>
      <top/>
      <bottom style="thin">
        <color theme="1" tint="0.499984740745262"/>
      </bottom>
      <diagonal/>
    </border>
    <border>
      <left style="medium">
        <color rgb="FFFFFFFF"/>
      </left>
      <right style="medium">
        <color indexed="64"/>
      </right>
      <top/>
      <bottom style="thin">
        <color theme="1" tint="0.499984740745262"/>
      </bottom>
      <diagonal/>
    </border>
    <border>
      <left/>
      <right/>
      <top/>
      <bottom style="thin">
        <color theme="0" tint="-0.34998626667073579"/>
      </bottom>
      <diagonal/>
    </border>
    <border>
      <left style="medium">
        <color indexed="64"/>
      </left>
      <right style="medium">
        <color indexed="64"/>
      </right>
      <top/>
      <bottom style="thin">
        <color theme="0" tint="-0.34998626667073579"/>
      </bottom>
      <diagonal/>
    </border>
    <border>
      <left/>
      <right style="medium">
        <color indexed="64"/>
      </right>
      <top/>
      <bottom style="thin">
        <color theme="0" tint="-0.34998626667073579"/>
      </bottom>
      <diagonal/>
    </border>
    <border>
      <left style="medium">
        <color rgb="FFFFFFFF"/>
      </left>
      <right style="medium">
        <color rgb="FFFFFFFF"/>
      </right>
      <top/>
      <bottom style="thin">
        <color theme="0" tint="-0.34998626667073579"/>
      </bottom>
      <diagonal/>
    </border>
    <border>
      <left style="medium">
        <color rgb="FFFFFFFF"/>
      </left>
      <right style="medium">
        <color indexed="64"/>
      </right>
      <top style="thin">
        <color theme="0"/>
      </top>
      <bottom style="thin">
        <color theme="0" tint="-0.34998626667073579"/>
      </bottom>
      <diagonal/>
    </border>
    <border>
      <left style="medium">
        <color indexed="64"/>
      </left>
      <right style="medium">
        <color theme="0"/>
      </right>
      <top/>
      <bottom style="thin">
        <color theme="0" tint="-0.34998626667073579"/>
      </bottom>
      <diagonal/>
    </border>
    <border diagonalUp="1">
      <left style="medium">
        <color rgb="FFFFFFFF"/>
      </left>
      <right style="medium">
        <color rgb="FFFFFFFF"/>
      </right>
      <top style="medium">
        <color theme="0"/>
      </top>
      <bottom style="thin">
        <color theme="0" tint="-0.34998626667073579"/>
      </bottom>
      <diagonal style="medium">
        <color rgb="FFFFFFFF"/>
      </diagonal>
    </border>
    <border>
      <left style="medium">
        <color rgb="FFFFFFFF"/>
      </left>
      <right style="medium">
        <color theme="0"/>
      </right>
      <top/>
      <bottom style="thin">
        <color theme="0" tint="-0.34998626667073579"/>
      </bottom>
      <diagonal/>
    </border>
    <border>
      <left style="medium">
        <color rgb="FFFFFFFF"/>
      </left>
      <right style="medium">
        <color indexed="64"/>
      </right>
      <top/>
      <bottom style="thin">
        <color theme="0" tint="-0.34998626667073579"/>
      </bottom>
      <diagonal/>
    </border>
    <border>
      <left/>
      <right style="medium">
        <color rgb="FFFFFFFF"/>
      </right>
      <top style="thin">
        <color theme="0"/>
      </top>
      <bottom style="thin">
        <color theme="0" tint="-0.34998626667073579"/>
      </bottom>
      <diagonal/>
    </border>
    <border>
      <left style="medium">
        <color indexed="64"/>
      </left>
      <right style="medium">
        <color rgb="FFFFFFFF"/>
      </right>
      <top/>
      <bottom style="thin">
        <color theme="0" tint="-0.34998626667073579"/>
      </bottom>
      <diagonal/>
    </border>
    <border>
      <left style="medium">
        <color rgb="FFFFFFFF"/>
      </left>
      <right style="medium">
        <color rgb="FFFFFFFF"/>
      </right>
      <top style="thin">
        <color theme="0" tint="-0.34998626667073579"/>
      </top>
      <bottom/>
      <diagonal/>
    </border>
    <border>
      <left style="medium">
        <color theme="0"/>
      </left>
      <right style="medium">
        <color indexed="64"/>
      </right>
      <top style="medium">
        <color theme="0"/>
      </top>
      <bottom/>
      <diagonal/>
    </border>
    <border>
      <left style="medium">
        <color theme="0"/>
      </left>
      <right style="medium">
        <color indexed="64"/>
      </right>
      <top/>
      <bottom style="thin">
        <color theme="1" tint="0.4999847407452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557">
    <xf numFmtId="0" fontId="0" fillId="0" borderId="0" xfId="0"/>
    <xf numFmtId="0" fontId="2" fillId="3"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0" fillId="11" borderId="0" xfId="0" applyFill="1"/>
    <xf numFmtId="0" fontId="2" fillId="11" borderId="0" xfId="0" applyFont="1" applyFill="1" applyAlignment="1">
      <alignment horizontal="center" vertical="center" wrapText="1"/>
    </xf>
    <xf numFmtId="0" fontId="3" fillId="11" borderId="0" xfId="0" applyFont="1" applyFill="1" applyAlignment="1">
      <alignment horizontal="center" vertical="center" wrapText="1"/>
    </xf>
    <xf numFmtId="0" fontId="4" fillId="11" borderId="0" xfId="0" applyFont="1" applyFill="1" applyAlignment="1">
      <alignment horizontal="center" vertical="center" wrapText="1"/>
    </xf>
    <xf numFmtId="3" fontId="4" fillId="11" borderId="0" xfId="0" applyNumberFormat="1" applyFont="1" applyFill="1" applyAlignment="1">
      <alignment horizontal="center" vertical="center" wrapText="1"/>
    </xf>
    <xf numFmtId="3" fontId="3" fillId="11" borderId="0" xfId="0" applyNumberFormat="1" applyFont="1" applyFill="1" applyAlignment="1">
      <alignment horizontal="center" vertical="center" wrapText="1"/>
    </xf>
    <xf numFmtId="10" fontId="3" fillId="11" borderId="0" xfId="0" applyNumberFormat="1" applyFont="1" applyFill="1" applyAlignment="1">
      <alignment horizontal="center" vertical="center" wrapText="1"/>
    </xf>
    <xf numFmtId="0" fontId="2" fillId="2" borderId="3" xfId="0" applyFont="1" applyFill="1" applyBorder="1" applyAlignment="1">
      <alignment horizontal="center" vertical="center" wrapText="1"/>
    </xf>
    <xf numFmtId="9" fontId="4" fillId="11" borderId="0" xfId="0" applyNumberFormat="1" applyFont="1" applyFill="1" applyAlignment="1">
      <alignment horizontal="center" vertical="center" wrapText="1"/>
    </xf>
    <xf numFmtId="0" fontId="2" fillId="10" borderId="14" xfId="0" applyFont="1" applyFill="1" applyBorder="1" applyAlignment="1">
      <alignment horizontal="center" vertical="center" wrapText="1"/>
    </xf>
    <xf numFmtId="3" fontId="8" fillId="9" borderId="26" xfId="0" applyNumberFormat="1" applyFont="1" applyFill="1" applyBorder="1" applyAlignment="1">
      <alignment horizontal="center" vertical="center" wrapText="1"/>
    </xf>
    <xf numFmtId="3" fontId="9" fillId="9" borderId="45" xfId="0" applyNumberFormat="1" applyFont="1" applyFill="1" applyBorder="1" applyAlignment="1">
      <alignment horizontal="center" vertical="center" wrapText="1"/>
    </xf>
    <xf numFmtId="3" fontId="4" fillId="6" borderId="46" xfId="0" applyNumberFormat="1" applyFont="1" applyFill="1" applyBorder="1" applyAlignment="1">
      <alignment horizontal="center" vertical="center" wrapText="1"/>
    </xf>
    <xf numFmtId="3" fontId="9" fillId="9" borderId="38" xfId="0" applyNumberFormat="1" applyFont="1" applyFill="1" applyBorder="1" applyAlignment="1">
      <alignment horizontal="center" vertical="center" wrapText="1"/>
    </xf>
    <xf numFmtId="3" fontId="8" fillId="9" borderId="45" xfId="0" applyNumberFormat="1"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14" fillId="9" borderId="13" xfId="0" applyFont="1" applyFill="1" applyBorder="1" applyAlignment="1">
      <alignment vertical="center"/>
    </xf>
    <xf numFmtId="0" fontId="14" fillId="6" borderId="4" xfId="0" applyFont="1" applyFill="1" applyBorder="1" applyAlignment="1">
      <alignment vertical="center"/>
    </xf>
    <xf numFmtId="0" fontId="14" fillId="9" borderId="4" xfId="0" applyFont="1" applyFill="1" applyBorder="1" applyAlignment="1">
      <alignment vertical="center"/>
    </xf>
    <xf numFmtId="0" fontId="14" fillId="0" borderId="0" xfId="0" applyFont="1" applyAlignment="1">
      <alignment vertical="center"/>
    </xf>
    <xf numFmtId="0" fontId="16" fillId="10" borderId="21"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7" borderId="55"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7" fillId="10" borderId="27" xfId="0" applyFont="1" applyFill="1" applyBorder="1" applyAlignment="1">
      <alignment horizontal="center" vertical="center" wrapText="1"/>
    </xf>
    <xf numFmtId="0" fontId="17" fillId="10" borderId="29"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10" borderId="28" xfId="0" applyFont="1" applyFill="1" applyBorder="1" applyAlignment="1">
      <alignment horizontal="center" vertical="center" wrapText="1"/>
    </xf>
    <xf numFmtId="0" fontId="18" fillId="0" borderId="0" xfId="0" applyFont="1"/>
    <xf numFmtId="0" fontId="0" fillId="0" borderId="0" xfId="0" applyAlignment="1">
      <alignment horizontal="center" vertical="center"/>
    </xf>
    <xf numFmtId="3" fontId="9" fillId="9" borderId="26" xfId="0" applyNumberFormat="1" applyFont="1" applyFill="1" applyBorder="1" applyAlignment="1">
      <alignment horizontal="center" vertical="center" wrapText="1"/>
    </xf>
    <xf numFmtId="0" fontId="19" fillId="6" borderId="10" xfId="0" applyFont="1" applyFill="1" applyBorder="1" applyAlignment="1">
      <alignment horizontal="center" vertical="center" wrapText="1"/>
    </xf>
    <xf numFmtId="3" fontId="19" fillId="9" borderId="15" xfId="0" applyNumberFormat="1" applyFont="1" applyFill="1" applyBorder="1" applyAlignment="1">
      <alignment horizontal="center" vertical="center" wrapText="1"/>
    </xf>
    <xf numFmtId="3" fontId="19" fillId="9" borderId="43" xfId="0" applyNumberFormat="1" applyFont="1" applyFill="1" applyBorder="1" applyAlignment="1">
      <alignment horizontal="center" vertical="center" wrapText="1"/>
    </xf>
    <xf numFmtId="3" fontId="19" fillId="9" borderId="46" xfId="0" applyNumberFormat="1" applyFont="1" applyFill="1" applyBorder="1" applyAlignment="1">
      <alignment horizontal="center" vertical="center" wrapText="1"/>
    </xf>
    <xf numFmtId="3" fontId="21" fillId="6" borderId="46"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17" fillId="3" borderId="30" xfId="0" applyFont="1" applyFill="1" applyBorder="1" applyAlignment="1">
      <alignment horizontal="center" vertical="center" wrapText="1"/>
    </xf>
    <xf numFmtId="3" fontId="19" fillId="6" borderId="48"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0" fontId="17" fillId="3" borderId="22" xfId="0" applyFont="1" applyFill="1" applyBorder="1" applyAlignment="1">
      <alignment horizontal="center" vertical="center" wrapText="1"/>
    </xf>
    <xf numFmtId="3" fontId="19" fillId="9" borderId="56" xfId="0" applyNumberFormat="1" applyFont="1" applyFill="1" applyBorder="1" applyAlignment="1">
      <alignment horizontal="center" vertical="center" wrapText="1"/>
    </xf>
    <xf numFmtId="3" fontId="19" fillId="9" borderId="57" xfId="0" applyNumberFormat="1" applyFont="1" applyFill="1" applyBorder="1" applyAlignment="1">
      <alignment horizontal="center" vertical="center" wrapText="1"/>
    </xf>
    <xf numFmtId="3" fontId="10" fillId="9" borderId="58" xfId="0" applyNumberFormat="1" applyFont="1" applyFill="1" applyBorder="1" applyAlignment="1">
      <alignment horizontal="center" vertical="center" wrapText="1"/>
    </xf>
    <xf numFmtId="3" fontId="19" fillId="9" borderId="58" xfId="0" applyNumberFormat="1" applyFont="1" applyFill="1" applyBorder="1" applyAlignment="1">
      <alignment horizontal="center" vertical="center" wrapText="1"/>
    </xf>
    <xf numFmtId="0" fontId="2" fillId="10" borderId="23" xfId="0" applyFont="1" applyFill="1" applyBorder="1" applyAlignment="1">
      <alignment horizontal="center" vertical="center" wrapText="1"/>
    </xf>
    <xf numFmtId="0" fontId="16" fillId="10" borderId="24" xfId="0" applyFont="1" applyFill="1" applyBorder="1" applyAlignment="1">
      <alignment horizontal="center" vertical="center" wrapText="1"/>
    </xf>
    <xf numFmtId="3" fontId="20" fillId="9" borderId="15" xfId="0" applyNumberFormat="1" applyFont="1" applyFill="1" applyBorder="1" applyAlignment="1">
      <alignment horizontal="center" vertical="center" wrapText="1"/>
    </xf>
    <xf numFmtId="3" fontId="20" fillId="9" borderId="58" xfId="0" applyNumberFormat="1" applyFont="1" applyFill="1" applyBorder="1" applyAlignment="1">
      <alignment horizontal="center" vertical="center" wrapText="1"/>
    </xf>
    <xf numFmtId="3" fontId="5" fillId="6" borderId="7" xfId="0" applyNumberFormat="1" applyFont="1" applyFill="1" applyBorder="1" applyAlignment="1">
      <alignment horizontal="center" vertical="center" wrapText="1"/>
    </xf>
    <xf numFmtId="3" fontId="22" fillId="9" borderId="56" xfId="0" applyNumberFormat="1" applyFont="1" applyFill="1" applyBorder="1" applyAlignment="1">
      <alignment horizontal="center" vertical="center" wrapText="1"/>
    </xf>
    <xf numFmtId="3" fontId="22" fillId="9" borderId="57" xfId="0" applyNumberFormat="1" applyFont="1" applyFill="1" applyBorder="1" applyAlignment="1">
      <alignment horizontal="center" vertical="center" wrapText="1"/>
    </xf>
    <xf numFmtId="3" fontId="20" fillId="6" borderId="39" xfId="0" applyNumberFormat="1" applyFont="1" applyFill="1" applyBorder="1" applyAlignment="1">
      <alignment horizontal="center" vertical="center" wrapText="1"/>
    </xf>
    <xf numFmtId="3" fontId="4" fillId="6" borderId="59" xfId="0" applyNumberFormat="1" applyFont="1" applyFill="1" applyBorder="1" applyAlignment="1">
      <alignment horizontal="center" vertical="center" wrapText="1"/>
    </xf>
    <xf numFmtId="3" fontId="4" fillId="6" borderId="60" xfId="0" applyNumberFormat="1" applyFont="1" applyFill="1" applyBorder="1" applyAlignment="1">
      <alignment horizontal="center" vertical="center" wrapText="1"/>
    </xf>
    <xf numFmtId="0" fontId="19" fillId="6" borderId="61" xfId="0" applyFont="1" applyFill="1" applyBorder="1" applyAlignment="1">
      <alignment horizontal="center" vertical="center" wrapText="1"/>
    </xf>
    <xf numFmtId="3" fontId="5" fillId="6" borderId="47" xfId="0" applyNumberFormat="1" applyFont="1" applyFill="1" applyBorder="1" applyAlignment="1">
      <alignment horizontal="center" vertical="center" wrapText="1"/>
    </xf>
    <xf numFmtId="3" fontId="19" fillId="6" borderId="62" xfId="0" applyNumberFormat="1" applyFont="1" applyFill="1" applyBorder="1" applyAlignment="1">
      <alignment horizontal="center" vertical="center" wrapText="1"/>
    </xf>
    <xf numFmtId="0" fontId="0" fillId="11" borderId="16" xfId="0" applyFill="1" applyBorder="1"/>
    <xf numFmtId="0" fontId="0" fillId="11" borderId="17" xfId="0" applyFill="1" applyBorder="1"/>
    <xf numFmtId="0" fontId="0" fillId="11" borderId="19" xfId="0" applyFill="1" applyBorder="1"/>
    <xf numFmtId="0" fontId="0" fillId="11" borderId="18" xfId="0" applyFill="1" applyBorder="1"/>
    <xf numFmtId="0" fontId="0" fillId="11" borderId="25" xfId="0" applyFill="1" applyBorder="1"/>
    <xf numFmtId="0" fontId="14" fillId="11" borderId="0" xfId="0" applyFont="1" applyFill="1" applyAlignment="1">
      <alignment vertical="center"/>
    </xf>
    <xf numFmtId="0" fontId="18" fillId="11" borderId="0" xfId="0" applyFont="1" applyFill="1"/>
    <xf numFmtId="0" fontId="0" fillId="11" borderId="0" xfId="0"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3" fontId="19" fillId="9" borderId="65" xfId="0" applyNumberFormat="1" applyFont="1" applyFill="1" applyBorder="1" applyAlignment="1">
      <alignment horizontal="center" vertical="center" wrapText="1"/>
    </xf>
    <xf numFmtId="3" fontId="9" fillId="9" borderId="64" xfId="0" applyNumberFormat="1" applyFont="1" applyFill="1" applyBorder="1" applyAlignment="1">
      <alignment horizontal="center" vertical="center" wrapText="1"/>
    </xf>
    <xf numFmtId="3" fontId="4" fillId="6" borderId="71" xfId="0" applyNumberFormat="1" applyFont="1" applyFill="1" applyBorder="1" applyAlignment="1">
      <alignment horizontal="center" vertical="center" wrapText="1"/>
    </xf>
    <xf numFmtId="0" fontId="19" fillId="6" borderId="7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5" fillId="0" borderId="31" xfId="0" applyFont="1" applyBorder="1" applyAlignment="1">
      <alignment vertical="center"/>
    </xf>
    <xf numFmtId="3" fontId="9" fillId="9" borderId="26" xfId="0" applyNumberFormat="1" applyFont="1" applyFill="1" applyBorder="1" applyAlignment="1">
      <alignment horizontal="center" vertical="center" textRotation="90" wrapText="1"/>
    </xf>
    <xf numFmtId="3" fontId="9" fillId="9" borderId="45" xfId="0" applyNumberFormat="1" applyFont="1" applyFill="1" applyBorder="1" applyAlignment="1">
      <alignment horizontal="center" vertical="center" textRotation="90" wrapText="1"/>
    </xf>
    <xf numFmtId="0" fontId="27" fillId="11" borderId="0" xfId="0" applyFont="1" applyFill="1"/>
    <xf numFmtId="0" fontId="2" fillId="2" borderId="0" xfId="0" applyFont="1" applyFill="1" applyAlignment="1">
      <alignment horizontal="center" vertical="center" wrapText="1"/>
    </xf>
    <xf numFmtId="0" fontId="17" fillId="2" borderId="74"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75" xfId="0" applyFont="1" applyFill="1" applyBorder="1" applyAlignment="1">
      <alignment horizontal="center" vertical="center" wrapText="1"/>
    </xf>
    <xf numFmtId="3" fontId="19" fillId="6" borderId="72" xfId="0" applyNumberFormat="1" applyFont="1" applyFill="1" applyBorder="1" applyAlignment="1">
      <alignment horizontal="center" vertical="center" wrapText="1"/>
    </xf>
    <xf numFmtId="3" fontId="29" fillId="9" borderId="58" xfId="0" applyNumberFormat="1" applyFont="1" applyFill="1" applyBorder="1" applyAlignment="1">
      <alignment horizontal="center" vertical="center" wrapText="1"/>
    </xf>
    <xf numFmtId="0" fontId="23" fillId="0" borderId="0" xfId="0" applyFont="1"/>
    <xf numFmtId="0" fontId="15" fillId="0" borderId="12" xfId="0" applyFont="1" applyBorder="1" applyAlignment="1">
      <alignment vertical="center"/>
    </xf>
    <xf numFmtId="0" fontId="15" fillId="0" borderId="9" xfId="0" applyFont="1" applyBorder="1" applyAlignment="1">
      <alignment vertical="center"/>
    </xf>
    <xf numFmtId="0" fontId="15" fillId="0" borderId="8" xfId="0" applyFont="1" applyBorder="1" applyAlignment="1">
      <alignment vertical="center"/>
    </xf>
    <xf numFmtId="0" fontId="4" fillId="5" borderId="1" xfId="0" applyFont="1" applyFill="1" applyBorder="1" applyAlignment="1">
      <alignment horizontal="center" vertical="center" wrapText="1"/>
    </xf>
    <xf numFmtId="3" fontId="4" fillId="6" borderId="10" xfId="0" applyNumberFormat="1" applyFont="1" applyFill="1" applyBorder="1" applyAlignment="1">
      <alignment horizontal="center" vertical="center" wrapText="1"/>
    </xf>
    <xf numFmtId="3" fontId="19" fillId="6" borderId="78" xfId="0" applyNumberFormat="1" applyFont="1" applyFill="1" applyBorder="1" applyAlignment="1">
      <alignment horizontal="center" vertical="center" wrapText="1"/>
    </xf>
    <xf numFmtId="3" fontId="9" fillId="9" borderId="79" xfId="0" applyNumberFormat="1" applyFont="1" applyFill="1" applyBorder="1" applyAlignment="1">
      <alignment horizontal="center" vertical="center" textRotation="90" wrapText="1"/>
    </xf>
    <xf numFmtId="3" fontId="19" fillId="9" borderId="80" xfId="0" applyNumberFormat="1" applyFont="1" applyFill="1" applyBorder="1" applyAlignment="1">
      <alignment horizontal="center" vertical="center" wrapText="1"/>
    </xf>
    <xf numFmtId="0" fontId="4" fillId="5" borderId="69" xfId="0" applyFont="1" applyFill="1" applyBorder="1" applyAlignment="1">
      <alignment horizontal="center" vertical="center" wrapText="1"/>
    </xf>
    <xf numFmtId="3" fontId="19" fillId="9" borderId="87" xfId="0" applyNumberFormat="1" applyFont="1" applyFill="1" applyBorder="1" applyAlignment="1">
      <alignment horizontal="center" vertical="center" wrapText="1"/>
    </xf>
    <xf numFmtId="3" fontId="29" fillId="9" borderId="87" xfId="0" applyNumberFormat="1" applyFont="1" applyFill="1" applyBorder="1" applyAlignment="1">
      <alignment horizontal="center" vertical="center" wrapText="1"/>
    </xf>
    <xf numFmtId="3" fontId="19" fillId="6" borderId="88" xfId="0" applyNumberFormat="1" applyFont="1" applyFill="1" applyBorder="1" applyAlignment="1">
      <alignment horizontal="center" vertical="center" wrapText="1"/>
    </xf>
    <xf numFmtId="3" fontId="9" fillId="9" borderId="89" xfId="0" applyNumberFormat="1" applyFont="1" applyFill="1" applyBorder="1" applyAlignment="1">
      <alignment horizontal="center" vertical="center" textRotation="90" wrapText="1"/>
    </xf>
    <xf numFmtId="3" fontId="19" fillId="9" borderId="90" xfId="0" applyNumberFormat="1" applyFont="1" applyFill="1" applyBorder="1" applyAlignment="1">
      <alignment horizontal="center" vertical="center" wrapText="1"/>
    </xf>
    <xf numFmtId="0" fontId="19" fillId="6" borderId="9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4" fillId="5" borderId="94" xfId="0" applyFont="1" applyFill="1" applyBorder="1" applyAlignment="1">
      <alignment horizontal="center" vertical="center" wrapText="1"/>
    </xf>
    <xf numFmtId="0" fontId="4" fillId="5" borderId="87" xfId="0" applyFont="1" applyFill="1" applyBorder="1" applyAlignment="1">
      <alignment horizontal="center" vertical="center" wrapText="1"/>
    </xf>
    <xf numFmtId="0" fontId="32" fillId="5" borderId="0" xfId="0" applyFont="1" applyFill="1" applyAlignment="1">
      <alignment horizontal="center" vertical="center" wrapText="1"/>
    </xf>
    <xf numFmtId="3" fontId="20" fillId="9" borderId="87" xfId="0" applyNumberFormat="1" applyFont="1" applyFill="1" applyBorder="1" applyAlignment="1">
      <alignment horizontal="center" vertical="center" wrapText="1"/>
    </xf>
    <xf numFmtId="3" fontId="20" fillId="6" borderId="88" xfId="0" applyNumberFormat="1" applyFont="1" applyFill="1" applyBorder="1" applyAlignment="1">
      <alignment horizontal="center" vertical="center" wrapText="1"/>
    </xf>
    <xf numFmtId="3" fontId="33" fillId="9" borderId="15" xfId="0" applyNumberFormat="1" applyFont="1" applyFill="1" applyBorder="1" applyAlignment="1">
      <alignment horizontal="center" vertical="center" wrapText="1"/>
    </xf>
    <xf numFmtId="3" fontId="33" fillId="6" borderId="7" xfId="0" applyNumberFormat="1" applyFont="1" applyFill="1" applyBorder="1" applyAlignment="1">
      <alignment horizontal="center" vertical="center" wrapText="1"/>
    </xf>
    <xf numFmtId="3" fontId="19" fillId="6" borderId="93" xfId="0" applyNumberFormat="1" applyFont="1" applyFill="1" applyBorder="1" applyAlignment="1">
      <alignment horizontal="center" vertical="center" wrapText="1"/>
    </xf>
    <xf numFmtId="3" fontId="33" fillId="6" borderId="10" xfId="0" applyNumberFormat="1" applyFont="1" applyFill="1" applyBorder="1" applyAlignment="1">
      <alignment horizontal="center" vertical="center" wrapText="1"/>
    </xf>
    <xf numFmtId="3" fontId="20" fillId="6" borderId="93" xfId="0" applyNumberFormat="1" applyFont="1" applyFill="1" applyBorder="1" applyAlignment="1">
      <alignment horizontal="center" vertical="center" wrapText="1"/>
    </xf>
    <xf numFmtId="3" fontId="34" fillId="9" borderId="79" xfId="0" applyNumberFormat="1" applyFont="1" applyFill="1" applyBorder="1" applyAlignment="1">
      <alignment horizontal="center" vertical="center" textRotation="90" wrapText="1"/>
    </xf>
    <xf numFmtId="3" fontId="34" fillId="9" borderId="26" xfId="0" applyNumberFormat="1" applyFont="1" applyFill="1" applyBorder="1" applyAlignment="1">
      <alignment horizontal="center" vertical="center" textRotation="90" wrapText="1"/>
    </xf>
    <xf numFmtId="3" fontId="34" fillId="9" borderId="89" xfId="0" applyNumberFormat="1" applyFont="1" applyFill="1" applyBorder="1" applyAlignment="1">
      <alignment horizontal="center" vertical="center" textRotation="90" wrapText="1"/>
    </xf>
    <xf numFmtId="0" fontId="28" fillId="11" borderId="0" xfId="0" applyFont="1" applyFill="1" applyAlignment="1">
      <alignment wrapText="1"/>
    </xf>
    <xf numFmtId="3" fontId="34" fillId="9" borderId="87" xfId="0" applyNumberFormat="1" applyFont="1" applyFill="1" applyBorder="1" applyAlignment="1">
      <alignment horizontal="center" vertical="center" wrapText="1"/>
    </xf>
    <xf numFmtId="3" fontId="34" fillId="6" borderId="88" xfId="0" applyNumberFormat="1" applyFont="1" applyFill="1" applyBorder="1" applyAlignment="1">
      <alignment horizontal="center" vertical="center" wrapText="1"/>
    </xf>
    <xf numFmtId="3" fontId="20" fillId="6" borderId="7" xfId="0" applyNumberFormat="1" applyFont="1" applyFill="1" applyBorder="1" applyAlignment="1">
      <alignment horizontal="center" vertical="center" wrapText="1"/>
    </xf>
    <xf numFmtId="3" fontId="4" fillId="12" borderId="10" xfId="0" applyNumberFormat="1" applyFont="1" applyFill="1" applyBorder="1" applyAlignment="1">
      <alignment horizontal="center" vertical="center" wrapText="1"/>
    </xf>
    <xf numFmtId="3" fontId="9" fillId="12" borderId="26" xfId="0" applyNumberFormat="1" applyFont="1" applyFill="1" applyBorder="1" applyAlignment="1">
      <alignment horizontal="center" vertical="center" textRotation="90" wrapText="1"/>
    </xf>
    <xf numFmtId="3" fontId="20" fillId="12" borderId="15" xfId="0" applyNumberFormat="1" applyFont="1" applyFill="1" applyBorder="1" applyAlignment="1">
      <alignment horizontal="center" vertical="center" wrapText="1"/>
    </xf>
    <xf numFmtId="3" fontId="19" fillId="12" borderId="57" xfId="0" applyNumberFormat="1" applyFont="1" applyFill="1" applyBorder="1" applyAlignment="1">
      <alignment horizontal="center" vertical="center" wrapText="1"/>
    </xf>
    <xf numFmtId="3" fontId="22" fillId="12" borderId="57" xfId="0" applyNumberFormat="1" applyFont="1" applyFill="1" applyBorder="1" applyAlignment="1">
      <alignment horizontal="center" vertical="center" wrapText="1"/>
    </xf>
    <xf numFmtId="3" fontId="5" fillId="12" borderId="7" xfId="0" applyNumberFormat="1" applyFont="1" applyFill="1" applyBorder="1" applyAlignment="1">
      <alignment horizontal="center" vertical="center" wrapText="1"/>
    </xf>
    <xf numFmtId="0" fontId="19" fillId="12" borderId="93" xfId="0" applyFont="1" applyFill="1" applyBorder="1" applyAlignment="1">
      <alignment horizontal="center" vertical="center" wrapText="1"/>
    </xf>
    <xf numFmtId="3" fontId="9" fillId="12" borderId="89" xfId="0" applyNumberFormat="1" applyFont="1" applyFill="1" applyBorder="1" applyAlignment="1">
      <alignment horizontal="center" vertical="center" textRotation="90" wrapText="1"/>
    </xf>
    <xf numFmtId="3" fontId="19" fillId="12" borderId="90" xfId="0" applyNumberFormat="1" applyFont="1" applyFill="1" applyBorder="1" applyAlignment="1">
      <alignment horizontal="center" vertical="center" wrapText="1"/>
    </xf>
    <xf numFmtId="3" fontId="19" fillId="12" borderId="87" xfId="0" applyNumberFormat="1" applyFont="1" applyFill="1" applyBorder="1" applyAlignment="1">
      <alignment horizontal="center" vertical="center" wrapText="1"/>
    </xf>
    <xf numFmtId="3" fontId="19" fillId="12" borderId="88" xfId="0" applyNumberFormat="1" applyFont="1" applyFill="1" applyBorder="1" applyAlignment="1">
      <alignment horizontal="center" vertical="center" wrapText="1"/>
    </xf>
    <xf numFmtId="0" fontId="2" fillId="5" borderId="69" xfId="0" applyFont="1" applyFill="1" applyBorder="1" applyAlignment="1">
      <alignment horizontal="center" vertical="center" wrapText="1"/>
    </xf>
    <xf numFmtId="3" fontId="20" fillId="9" borderId="26" xfId="0" applyNumberFormat="1" applyFont="1" applyFill="1" applyBorder="1" applyAlignment="1">
      <alignment horizontal="center" vertical="center" textRotation="90" wrapText="1"/>
    </xf>
    <xf numFmtId="3" fontId="19" fillId="12" borderId="72" xfId="0" applyNumberFormat="1" applyFont="1" applyFill="1" applyBorder="1" applyAlignment="1">
      <alignment horizontal="center" vertical="center" wrapText="1"/>
    </xf>
    <xf numFmtId="3" fontId="19" fillId="12" borderId="56" xfId="0" applyNumberFormat="1" applyFont="1" applyFill="1" applyBorder="1" applyAlignment="1">
      <alignment horizontal="center" vertical="center" wrapText="1"/>
    </xf>
    <xf numFmtId="3" fontId="19" fillId="12" borderId="80" xfId="0" applyNumberFormat="1" applyFont="1" applyFill="1" applyBorder="1" applyAlignment="1">
      <alignment horizontal="center" vertical="center" wrapText="1"/>
    </xf>
    <xf numFmtId="3" fontId="19" fillId="12" borderId="78" xfId="0" applyNumberFormat="1" applyFont="1" applyFill="1" applyBorder="1" applyAlignment="1">
      <alignment horizontal="center" vertical="center" wrapText="1"/>
    </xf>
    <xf numFmtId="3" fontId="19" fillId="12" borderId="26" xfId="0" applyNumberFormat="1" applyFont="1" applyFill="1" applyBorder="1" applyAlignment="1">
      <alignment horizontal="center" vertical="center" textRotation="90" wrapText="1"/>
    </xf>
    <xf numFmtId="3" fontId="19" fillId="12" borderId="15" xfId="0" applyNumberFormat="1" applyFont="1" applyFill="1" applyBorder="1" applyAlignment="1">
      <alignment horizontal="center" vertical="center" wrapText="1"/>
    </xf>
    <xf numFmtId="3" fontId="19" fillId="12" borderId="7" xfId="0" applyNumberFormat="1" applyFont="1" applyFill="1" applyBorder="1" applyAlignment="1">
      <alignment horizontal="center" vertical="center" wrapText="1"/>
    </xf>
    <xf numFmtId="3" fontId="19" fillId="12" borderId="79" xfId="0" applyNumberFormat="1" applyFont="1" applyFill="1" applyBorder="1" applyAlignment="1">
      <alignment horizontal="center" vertical="center" textRotation="90" wrapText="1"/>
    </xf>
    <xf numFmtId="3" fontId="19" fillId="12" borderId="58" xfId="0" applyNumberFormat="1" applyFont="1" applyFill="1" applyBorder="1" applyAlignment="1">
      <alignment horizontal="center" vertical="center" wrapText="1"/>
    </xf>
    <xf numFmtId="3" fontId="19" fillId="12" borderId="71" xfId="0" applyNumberFormat="1" applyFont="1" applyFill="1" applyBorder="1" applyAlignment="1">
      <alignment horizontal="center" vertical="center" wrapText="1"/>
    </xf>
    <xf numFmtId="0" fontId="27" fillId="0" borderId="0" xfId="0" applyFont="1"/>
    <xf numFmtId="0" fontId="4" fillId="0" borderId="0" xfId="0" applyFont="1" applyAlignment="1">
      <alignment horizontal="center" vertical="center" wrapText="1"/>
    </xf>
    <xf numFmtId="3" fontId="19" fillId="0" borderId="0" xfId="0" applyNumberFormat="1" applyFont="1" applyAlignment="1">
      <alignment horizontal="center" vertical="center" wrapText="1"/>
    </xf>
    <xf numFmtId="9" fontId="13" fillId="0" borderId="0" xfId="1" applyFont="1" applyFill="1" applyBorder="1" applyAlignment="1">
      <alignment horizontal="center" vertical="center"/>
    </xf>
    <xf numFmtId="3" fontId="20"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3" fontId="34" fillId="0" borderId="0" xfId="0" applyNumberFormat="1" applyFont="1" applyAlignment="1">
      <alignment horizontal="center" vertical="center" textRotation="90" wrapText="1"/>
    </xf>
    <xf numFmtId="3" fontId="29" fillId="0" borderId="0" xfId="0" applyNumberFormat="1" applyFont="1" applyAlignment="1">
      <alignment horizontal="center" vertical="center" wrapText="1"/>
    </xf>
    <xf numFmtId="9" fontId="4" fillId="0" borderId="0" xfId="1" applyFont="1" applyFill="1" applyBorder="1" applyAlignment="1">
      <alignment horizontal="center" vertical="center" wrapText="1"/>
    </xf>
    <xf numFmtId="0" fontId="20" fillId="0" borderId="0" xfId="0" applyFont="1" applyAlignment="1">
      <alignment horizontal="left" vertical="top" wrapText="1"/>
    </xf>
    <xf numFmtId="0" fontId="0" fillId="0" borderId="0" xfId="0" applyAlignment="1">
      <alignment wrapText="1"/>
    </xf>
    <xf numFmtId="0" fontId="23" fillId="0" borderId="0" xfId="0" applyFont="1" applyAlignment="1">
      <alignment vertical="top"/>
    </xf>
    <xf numFmtId="0" fontId="0" fillId="0" borderId="0" xfId="0" applyAlignment="1">
      <alignment vertical="top"/>
    </xf>
    <xf numFmtId="0" fontId="25" fillId="0" borderId="0" xfId="2"/>
    <xf numFmtId="0" fontId="0" fillId="9" borderId="0" xfId="0" applyFill="1"/>
    <xf numFmtId="9" fontId="13" fillId="9" borderId="0" xfId="1" applyFont="1" applyFill="1" applyBorder="1" applyAlignment="1">
      <alignment horizontal="center" vertical="center"/>
    </xf>
    <xf numFmtId="3" fontId="20" fillId="9" borderId="0" xfId="0" applyNumberFormat="1" applyFont="1" applyFill="1" applyAlignment="1">
      <alignment horizontal="center" vertical="center" wrapText="1"/>
    </xf>
    <xf numFmtId="3" fontId="4" fillId="9" borderId="0" xfId="0" applyNumberFormat="1" applyFont="1" applyFill="1" applyAlignment="1">
      <alignment horizontal="center" vertical="center" wrapText="1"/>
    </xf>
    <xf numFmtId="3" fontId="34" fillId="9" borderId="0" xfId="0" applyNumberFormat="1" applyFont="1" applyFill="1" applyAlignment="1">
      <alignment horizontal="center" vertical="center" textRotation="90" wrapText="1"/>
    </xf>
    <xf numFmtId="3" fontId="19" fillId="9" borderId="0" xfId="0" applyNumberFormat="1" applyFont="1" applyFill="1" applyAlignment="1">
      <alignment horizontal="center" vertical="center" wrapText="1"/>
    </xf>
    <xf numFmtId="3" fontId="29" fillId="9" borderId="0" xfId="0" applyNumberFormat="1" applyFont="1" applyFill="1" applyAlignment="1">
      <alignment horizontal="center" vertical="center" wrapText="1"/>
    </xf>
    <xf numFmtId="9" fontId="4" fillId="9" borderId="0" xfId="1" applyFont="1" applyFill="1" applyBorder="1" applyAlignment="1">
      <alignment horizontal="center" vertical="center" wrapText="1"/>
    </xf>
    <xf numFmtId="0" fontId="20" fillId="9" borderId="0" xfId="0" applyFont="1" applyFill="1" applyAlignment="1">
      <alignment horizontal="left" vertical="top" wrapText="1"/>
    </xf>
    <xf numFmtId="0" fontId="36" fillId="9" borderId="0" xfId="0" applyFont="1" applyFill="1" applyAlignment="1">
      <alignment horizontal="right" vertical="center" wrapText="1"/>
    </xf>
    <xf numFmtId="0" fontId="4" fillId="9" borderId="0" xfId="0" applyFont="1" applyFill="1" applyAlignment="1">
      <alignment horizontal="center" vertical="center" wrapText="1"/>
    </xf>
    <xf numFmtId="0" fontId="0" fillId="9" borderId="0" xfId="0" applyFill="1" applyAlignment="1">
      <alignment wrapText="1"/>
    </xf>
    <xf numFmtId="0" fontId="27" fillId="9" borderId="0" xfId="0" applyFont="1" applyFill="1" applyAlignment="1">
      <alignment wrapText="1"/>
    </xf>
    <xf numFmtId="0" fontId="13" fillId="9" borderId="0" xfId="0" applyFont="1" applyFill="1" applyAlignment="1">
      <alignment horizontal="right" vertical="center" wrapText="1"/>
    </xf>
    <xf numFmtId="0" fontId="13" fillId="9" borderId="0" xfId="0" applyFont="1" applyFill="1" applyAlignment="1">
      <alignment horizontal="right" wrapText="1"/>
    </xf>
    <xf numFmtId="0" fontId="27" fillId="9" borderId="0" xfId="0" applyFont="1" applyFill="1"/>
    <xf numFmtId="0" fontId="27" fillId="9" borderId="0" xfId="0" applyFont="1" applyFill="1" applyAlignment="1">
      <alignment horizontal="right" wrapText="1"/>
    </xf>
    <xf numFmtId="0" fontId="0" fillId="15" borderId="0" xfId="0" applyFill="1"/>
    <xf numFmtId="0" fontId="39" fillId="15" borderId="0" xfId="0" applyFont="1" applyFill="1" applyAlignment="1">
      <alignment vertical="center" wrapText="1"/>
    </xf>
    <xf numFmtId="0" fontId="0" fillId="15" borderId="0" xfId="0" applyFill="1" applyAlignment="1">
      <alignment wrapText="1"/>
    </xf>
    <xf numFmtId="0" fontId="23" fillId="15" borderId="0" xfId="0" applyFont="1" applyFill="1"/>
    <xf numFmtId="0" fontId="0" fillId="15" borderId="98" xfId="0" applyFill="1" applyBorder="1"/>
    <xf numFmtId="3" fontId="19" fillId="15" borderId="98" xfId="0" applyNumberFormat="1" applyFont="1" applyFill="1" applyBorder="1" applyAlignment="1">
      <alignment horizontal="center" vertical="center" wrapText="1"/>
    </xf>
    <xf numFmtId="9" fontId="13" fillId="15" borderId="98" xfId="1" applyFont="1" applyFill="1" applyBorder="1" applyAlignment="1">
      <alignment horizontal="center" vertical="center"/>
    </xf>
    <xf numFmtId="3" fontId="20" fillId="15" borderId="98" xfId="0" applyNumberFormat="1" applyFont="1" applyFill="1" applyBorder="1" applyAlignment="1">
      <alignment horizontal="center" vertical="center" wrapText="1"/>
    </xf>
    <xf numFmtId="3" fontId="4" fillId="15" borderId="98" xfId="0" applyNumberFormat="1" applyFont="1" applyFill="1" applyBorder="1" applyAlignment="1">
      <alignment horizontal="center" vertical="center" wrapText="1"/>
    </xf>
    <xf numFmtId="3" fontId="34" fillId="15" borderId="98" xfId="0" applyNumberFormat="1" applyFont="1" applyFill="1" applyBorder="1" applyAlignment="1">
      <alignment horizontal="center" vertical="center" textRotation="90" wrapText="1"/>
    </xf>
    <xf numFmtId="3" fontId="29" fillId="15" borderId="98" xfId="0" applyNumberFormat="1" applyFont="1" applyFill="1" applyBorder="1" applyAlignment="1">
      <alignment horizontal="center" vertical="center" wrapText="1"/>
    </xf>
    <xf numFmtId="9" fontId="4" fillId="15" borderId="98" xfId="1" applyFont="1" applyFill="1" applyBorder="1" applyAlignment="1">
      <alignment horizontal="center" vertical="center" wrapText="1"/>
    </xf>
    <xf numFmtId="0" fontId="20" fillId="15" borderId="98" xfId="0" applyFont="1" applyFill="1" applyBorder="1" applyAlignment="1">
      <alignment horizontal="left" vertical="top" wrapText="1"/>
    </xf>
    <xf numFmtId="0" fontId="14" fillId="9" borderId="99" xfId="0" applyFont="1" applyFill="1" applyBorder="1" applyAlignment="1">
      <alignment horizontal="right"/>
    </xf>
    <xf numFmtId="0" fontId="27" fillId="9" borderId="99" xfId="0" applyFont="1" applyFill="1" applyBorder="1" applyAlignment="1">
      <alignment wrapText="1"/>
    </xf>
    <xf numFmtId="0" fontId="0" fillId="9" borderId="99" xfId="0" applyFill="1" applyBorder="1"/>
    <xf numFmtId="0" fontId="27" fillId="9" borderId="99" xfId="0" applyFont="1" applyFill="1" applyBorder="1"/>
    <xf numFmtId="0" fontId="38" fillId="9" borderId="99" xfId="0" applyFont="1" applyFill="1" applyBorder="1" applyAlignment="1">
      <alignment horizontal="right" vertical="center"/>
    </xf>
    <xf numFmtId="0" fontId="0" fillId="9" borderId="99" xfId="0" applyFill="1" applyBorder="1" applyAlignment="1">
      <alignment wrapText="1"/>
    </xf>
    <xf numFmtId="0" fontId="23" fillId="9" borderId="99" xfId="0" applyFont="1" applyFill="1" applyBorder="1"/>
    <xf numFmtId="0" fontId="39" fillId="9" borderId="99" xfId="0" applyFont="1" applyFill="1" applyBorder="1" applyAlignment="1">
      <alignment horizontal="center" vertical="center" wrapText="1"/>
    </xf>
    <xf numFmtId="0" fontId="39" fillId="9" borderId="99" xfId="0" applyFont="1" applyFill="1" applyBorder="1" applyAlignment="1">
      <alignment vertical="center" wrapText="1"/>
    </xf>
    <xf numFmtId="0" fontId="38" fillId="9" borderId="99" xfId="0" applyFont="1" applyFill="1" applyBorder="1" applyAlignment="1">
      <alignment horizontal="left" vertical="center"/>
    </xf>
    <xf numFmtId="0" fontId="0" fillId="9" borderId="100" xfId="0" applyFill="1" applyBorder="1" applyAlignment="1">
      <alignment wrapText="1"/>
    </xf>
    <xf numFmtId="0" fontId="0" fillId="9" borderId="100" xfId="0" applyFill="1" applyBorder="1"/>
    <xf numFmtId="0" fontId="27" fillId="9" borderId="100" xfId="0" applyFont="1" applyFill="1" applyBorder="1" applyAlignment="1">
      <alignment wrapText="1"/>
    </xf>
    <xf numFmtId="0" fontId="27" fillId="9" borderId="100" xfId="0" applyFont="1" applyFill="1" applyBorder="1"/>
    <xf numFmtId="0" fontId="36" fillId="9" borderId="100" xfId="0" applyFont="1" applyFill="1" applyBorder="1" applyAlignment="1">
      <alignment horizontal="right" vertical="center" wrapText="1"/>
    </xf>
    <xf numFmtId="0" fontId="4" fillId="9" borderId="100" xfId="0" applyFont="1" applyFill="1" applyBorder="1" applyAlignment="1">
      <alignment horizontal="center" vertical="center" wrapText="1"/>
    </xf>
    <xf numFmtId="3" fontId="19" fillId="9" borderId="100" xfId="0" applyNumberFormat="1" applyFont="1" applyFill="1" applyBorder="1" applyAlignment="1">
      <alignment horizontal="center" vertical="center" wrapText="1"/>
    </xf>
    <xf numFmtId="9" fontId="13" fillId="9" borderId="100" xfId="1" applyFont="1" applyFill="1" applyBorder="1" applyAlignment="1">
      <alignment horizontal="center" vertical="center"/>
    </xf>
    <xf numFmtId="3" fontId="20" fillId="9" borderId="100" xfId="0" applyNumberFormat="1" applyFont="1" applyFill="1" applyBorder="1" applyAlignment="1">
      <alignment horizontal="center" vertical="center" wrapText="1"/>
    </xf>
    <xf numFmtId="3" fontId="4" fillId="9" borderId="100" xfId="0" applyNumberFormat="1" applyFont="1" applyFill="1" applyBorder="1" applyAlignment="1">
      <alignment horizontal="center" vertical="center" wrapText="1"/>
    </xf>
    <xf numFmtId="3" fontId="34" fillId="9" borderId="100" xfId="0" applyNumberFormat="1" applyFont="1" applyFill="1" applyBorder="1" applyAlignment="1">
      <alignment horizontal="center" vertical="center" textRotation="90" wrapText="1"/>
    </xf>
    <xf numFmtId="3" fontId="29" fillId="9" borderId="100" xfId="0" applyNumberFormat="1" applyFont="1" applyFill="1" applyBorder="1" applyAlignment="1">
      <alignment horizontal="center" vertical="center" wrapText="1"/>
    </xf>
    <xf numFmtId="9" fontId="4" fillId="9" borderId="100" xfId="1" applyFont="1" applyFill="1" applyBorder="1" applyAlignment="1">
      <alignment horizontal="center" vertical="center" wrapText="1"/>
    </xf>
    <xf numFmtId="0" fontId="20" fillId="9" borderId="100" xfId="0" applyFont="1" applyFill="1" applyBorder="1" applyAlignment="1">
      <alignment horizontal="left" vertical="top" wrapText="1"/>
    </xf>
    <xf numFmtId="0" fontId="23" fillId="15" borderId="98" xfId="0" applyFont="1" applyFill="1" applyBorder="1"/>
    <xf numFmtId="0" fontId="39" fillId="15" borderId="98" xfId="0" applyFont="1" applyFill="1" applyBorder="1" applyAlignment="1">
      <alignment vertical="center" wrapText="1"/>
    </xf>
    <xf numFmtId="0" fontId="0" fillId="17" borderId="0" xfId="0" applyFill="1"/>
    <xf numFmtId="0" fontId="0" fillId="20" borderId="0" xfId="0" applyFill="1"/>
    <xf numFmtId="0" fontId="0" fillId="0" borderId="0" xfId="0" applyAlignment="1">
      <alignment vertical="center"/>
    </xf>
    <xf numFmtId="0" fontId="52" fillId="16" borderId="102" xfId="0" applyFont="1" applyFill="1" applyBorder="1"/>
    <xf numFmtId="0" fontId="48" fillId="16" borderId="99" xfId="0" applyFont="1" applyFill="1" applyBorder="1"/>
    <xf numFmtId="0" fontId="48" fillId="16" borderId="103" xfId="0" applyFont="1" applyFill="1" applyBorder="1" applyAlignment="1">
      <alignment horizontal="right"/>
    </xf>
    <xf numFmtId="0" fontId="47" fillId="16" borderId="104" xfId="0" applyFont="1" applyFill="1" applyBorder="1"/>
    <xf numFmtId="0" fontId="48" fillId="16" borderId="0" xfId="0" applyFont="1" applyFill="1"/>
    <xf numFmtId="0" fontId="47" fillId="16" borderId="105" xfId="0" applyFont="1" applyFill="1" applyBorder="1" applyAlignment="1">
      <alignment horizontal="right"/>
    </xf>
    <xf numFmtId="0" fontId="44" fillId="11" borderId="104" xfId="0" applyFont="1" applyFill="1" applyBorder="1"/>
    <xf numFmtId="0" fontId="0" fillId="11" borderId="105" xfId="0" applyFill="1" applyBorder="1"/>
    <xf numFmtId="0" fontId="0" fillId="11" borderId="104" xfId="0" applyFill="1" applyBorder="1"/>
    <xf numFmtId="0" fontId="0" fillId="19" borderId="0" xfId="0" applyFill="1"/>
    <xf numFmtId="0" fontId="23" fillId="19" borderId="0" xfId="0" applyFont="1" applyFill="1"/>
    <xf numFmtId="0" fontId="0" fillId="11" borderId="106" xfId="0" applyFill="1" applyBorder="1"/>
    <xf numFmtId="0" fontId="0" fillId="11" borderId="100" xfId="0" applyFill="1" applyBorder="1"/>
    <xf numFmtId="0" fontId="0" fillId="11" borderId="107" xfId="0" applyFill="1" applyBorder="1"/>
    <xf numFmtId="0" fontId="52" fillId="16" borderId="99" xfId="0" applyFont="1" applyFill="1" applyBorder="1"/>
    <xf numFmtId="0" fontId="47" fillId="16" borderId="0" xfId="0" applyFont="1" applyFill="1"/>
    <xf numFmtId="0" fontId="44" fillId="11" borderId="0" xfId="0" applyFont="1" applyFill="1"/>
    <xf numFmtId="0" fontId="0" fillId="19" borderId="0" xfId="0" applyFill="1" applyAlignment="1">
      <alignment horizontal="left" wrapText="1"/>
    </xf>
    <xf numFmtId="0" fontId="0" fillId="20" borderId="0" xfId="0" applyFill="1" applyAlignment="1">
      <alignment horizontal="left" wrapText="1"/>
    </xf>
    <xf numFmtId="0" fontId="0" fillId="20" borderId="0" xfId="0" applyFill="1" applyAlignment="1">
      <alignment horizontal="center"/>
    </xf>
    <xf numFmtId="0" fontId="47" fillId="20" borderId="0" xfId="0" applyFont="1" applyFill="1" applyAlignment="1">
      <alignment horizontal="left"/>
    </xf>
    <xf numFmtId="0" fontId="23" fillId="20" borderId="0" xfId="0" applyFont="1" applyFill="1" applyAlignment="1">
      <alignment vertical="center"/>
    </xf>
    <xf numFmtId="10" fontId="36" fillId="0" borderId="0" xfId="1" applyNumberFormat="1" applyFont="1" applyAlignment="1">
      <alignment horizontal="center" vertical="center"/>
    </xf>
    <xf numFmtId="0" fontId="25" fillId="19" borderId="0" xfId="2" applyFill="1" applyBorder="1" applyAlignment="1">
      <alignment vertical="center"/>
    </xf>
    <xf numFmtId="0" fontId="44" fillId="17" borderId="104" xfId="0" applyFont="1" applyFill="1" applyBorder="1" applyAlignment="1">
      <alignment vertical="center"/>
    </xf>
    <xf numFmtId="0" fontId="44" fillId="17" borderId="0" xfId="0" applyFont="1" applyFill="1" applyAlignment="1">
      <alignment vertical="center"/>
    </xf>
    <xf numFmtId="0" fontId="0" fillId="17" borderId="0" xfId="0" applyFill="1" applyAlignment="1">
      <alignment vertical="center"/>
    </xf>
    <xf numFmtId="0" fontId="0" fillId="17" borderId="105" xfId="0" applyFill="1" applyBorder="1" applyAlignment="1">
      <alignment vertical="center"/>
    </xf>
    <xf numFmtId="0" fontId="53" fillId="16" borderId="0" xfId="0" applyFont="1" applyFill="1"/>
    <xf numFmtId="0" fontId="47" fillId="16" borderId="105" xfId="0" applyFont="1" applyFill="1" applyBorder="1" applyAlignment="1">
      <alignment horizontal="right" vertical="top"/>
    </xf>
    <xf numFmtId="0" fontId="0" fillId="19" borderId="0" xfId="0" applyFill="1" applyAlignment="1">
      <alignment vertical="center"/>
    </xf>
    <xf numFmtId="0" fontId="0" fillId="11" borderId="105" xfId="0" applyFill="1" applyBorder="1" applyAlignment="1">
      <alignment vertical="center"/>
    </xf>
    <xf numFmtId="0" fontId="0" fillId="11" borderId="104" xfId="0" applyFill="1" applyBorder="1" applyAlignment="1">
      <alignment vertical="center"/>
    </xf>
    <xf numFmtId="0" fontId="52" fillId="16" borderId="0" xfId="0" applyFont="1" applyFill="1"/>
    <xf numFmtId="0" fontId="0" fillId="16" borderId="99" xfId="0" applyFill="1" applyBorder="1"/>
    <xf numFmtId="0" fontId="0" fillId="16" borderId="103" xfId="0" applyFill="1" applyBorder="1"/>
    <xf numFmtId="0" fontId="55" fillId="0" borderId="0" xfId="0" applyFont="1" applyAlignment="1">
      <alignment horizontal="left" vertical="center"/>
    </xf>
    <xf numFmtId="0" fontId="56" fillId="0" borderId="0" xfId="0" applyFont="1"/>
    <xf numFmtId="0" fontId="48" fillId="16" borderId="108" xfId="0" applyFont="1" applyFill="1" applyBorder="1"/>
    <xf numFmtId="0" fontId="0" fillId="20" borderId="105" xfId="0" applyFill="1" applyBorder="1"/>
    <xf numFmtId="0" fontId="0" fillId="20" borderId="100" xfId="0" applyFill="1" applyBorder="1"/>
    <xf numFmtId="0" fontId="0" fillId="20" borderId="107" xfId="0" applyFill="1" applyBorder="1"/>
    <xf numFmtId="0" fontId="48" fillId="16" borderId="101" xfId="0" applyFont="1" applyFill="1" applyBorder="1"/>
    <xf numFmtId="0" fontId="48" fillId="16" borderId="110" xfId="0" applyFont="1" applyFill="1" applyBorder="1"/>
    <xf numFmtId="0" fontId="0" fillId="11" borderId="110" xfId="0" applyFill="1" applyBorder="1"/>
    <xf numFmtId="0" fontId="0" fillId="11" borderId="101" xfId="0" applyFill="1" applyBorder="1"/>
    <xf numFmtId="0" fontId="48" fillId="16" borderId="98" xfId="0" applyFont="1" applyFill="1" applyBorder="1" applyAlignment="1">
      <alignment horizontal="center" wrapText="1"/>
    </xf>
    <xf numFmtId="0" fontId="48" fillId="16" borderId="109" xfId="0" applyFont="1" applyFill="1" applyBorder="1" applyAlignment="1">
      <alignment horizontal="center" wrapText="1"/>
    </xf>
    <xf numFmtId="0" fontId="48" fillId="16" borderId="108" xfId="0" applyFont="1" applyFill="1" applyBorder="1" applyAlignment="1">
      <alignment horizontal="center"/>
    </xf>
    <xf numFmtId="0" fontId="52" fillId="16" borderId="104" xfId="0" applyFont="1" applyFill="1" applyBorder="1"/>
    <xf numFmtId="0" fontId="48" fillId="16" borderId="0" xfId="0" applyFont="1" applyFill="1" applyAlignment="1">
      <alignment horizontal="right"/>
    </xf>
    <xf numFmtId="0" fontId="48" fillId="16" borderId="105" xfId="0" applyFont="1" applyFill="1" applyBorder="1" applyAlignment="1">
      <alignment horizontal="right"/>
    </xf>
    <xf numFmtId="0" fontId="50" fillId="20" borderId="98" xfId="0" applyFont="1" applyFill="1" applyBorder="1" applyAlignment="1">
      <alignment horizontal="right" wrapText="1"/>
    </xf>
    <xf numFmtId="0" fontId="50" fillId="20" borderId="98" xfId="0" applyFont="1" applyFill="1" applyBorder="1" applyAlignment="1">
      <alignment wrapText="1"/>
    </xf>
    <xf numFmtId="0" fontId="39" fillId="20" borderId="0" xfId="0" applyFont="1" applyFill="1" applyAlignment="1">
      <alignment vertical="center" wrapText="1"/>
    </xf>
    <xf numFmtId="0" fontId="44" fillId="11" borderId="101" xfId="0" applyFont="1" applyFill="1" applyBorder="1"/>
    <xf numFmtId="165" fontId="44" fillId="11" borderId="101" xfId="0" applyNumberFormat="1" applyFont="1" applyFill="1" applyBorder="1"/>
    <xf numFmtId="0" fontId="0" fillId="20" borderId="104" xfId="0" applyFill="1" applyBorder="1"/>
    <xf numFmtId="0" fontId="0" fillId="20" borderId="105" xfId="0" applyFill="1" applyBorder="1" applyAlignment="1">
      <alignment vertical="center"/>
    </xf>
    <xf numFmtId="0" fontId="48" fillId="20" borderId="0" xfId="0" applyFont="1" applyFill="1"/>
    <xf numFmtId="0" fontId="51" fillId="16" borderId="102" xfId="0" applyFont="1" applyFill="1" applyBorder="1" applyAlignment="1">
      <alignment horizontal="left" vertical="center"/>
    </xf>
    <xf numFmtId="0" fontId="51" fillId="16" borderId="99" xfId="0" applyFont="1" applyFill="1" applyBorder="1" applyAlignment="1">
      <alignment horizontal="left" vertical="center"/>
    </xf>
    <xf numFmtId="0" fontId="51" fillId="16" borderId="103" xfId="0" applyFont="1" applyFill="1" applyBorder="1" applyAlignment="1">
      <alignment horizontal="left" vertical="center"/>
    </xf>
    <xf numFmtId="0" fontId="0" fillId="20" borderId="106" xfId="0" applyFill="1" applyBorder="1"/>
    <xf numFmtId="0" fontId="48" fillId="18" borderId="102" xfId="0" applyFont="1" applyFill="1" applyBorder="1"/>
    <xf numFmtId="0" fontId="51" fillId="18" borderId="99" xfId="0" applyFont="1" applyFill="1" applyBorder="1" applyAlignment="1">
      <alignment vertical="center"/>
    </xf>
    <xf numFmtId="0" fontId="48" fillId="18" borderId="99" xfId="0" applyFont="1" applyFill="1" applyBorder="1"/>
    <xf numFmtId="0" fontId="48" fillId="18" borderId="103" xfId="0" applyFont="1" applyFill="1" applyBorder="1"/>
    <xf numFmtId="0" fontId="48" fillId="11" borderId="104" xfId="0" applyFont="1" applyFill="1" applyBorder="1"/>
    <xf numFmtId="0" fontId="51" fillId="11" borderId="0" xfId="0" applyFont="1" applyFill="1" applyAlignment="1">
      <alignment vertical="center"/>
    </xf>
    <xf numFmtId="0" fontId="48" fillId="11" borderId="0" xfId="0" applyFont="1" applyFill="1"/>
    <xf numFmtId="0" fontId="48" fillId="11" borderId="105" xfId="0" applyFont="1" applyFill="1" applyBorder="1"/>
    <xf numFmtId="0" fontId="25" fillId="19" borderId="0" xfId="2" applyFill="1" applyBorder="1" applyAlignment="1">
      <alignment horizontal="left" vertical="center" indent="1"/>
    </xf>
    <xf numFmtId="0" fontId="0" fillId="0" borderId="98" xfId="0" applyBorder="1"/>
    <xf numFmtId="0" fontId="0" fillId="20" borderId="98" xfId="0" applyFill="1" applyBorder="1"/>
    <xf numFmtId="0" fontId="0" fillId="19" borderId="0" xfId="0" applyFill="1" applyAlignment="1">
      <alignment vertical="top" wrapText="1"/>
    </xf>
    <xf numFmtId="0" fontId="48" fillId="0" borderId="0" xfId="0" applyFont="1"/>
    <xf numFmtId="0" fontId="47" fillId="11" borderId="105" xfId="0" applyFont="1" applyFill="1" applyBorder="1" applyAlignment="1">
      <alignment vertical="center"/>
    </xf>
    <xf numFmtId="0" fontId="0" fillId="11" borderId="105" xfId="0" applyFill="1" applyBorder="1" applyAlignment="1">
      <alignment vertical="top" wrapText="1"/>
    </xf>
    <xf numFmtId="0" fontId="55" fillId="0" borderId="0" xfId="0" applyFont="1" applyAlignment="1">
      <alignment vertical="center"/>
    </xf>
    <xf numFmtId="0" fontId="47" fillId="21" borderId="0" xfId="0" applyFont="1" applyFill="1" applyAlignment="1">
      <alignment horizontal="center" vertical="center"/>
    </xf>
    <xf numFmtId="9" fontId="47" fillId="21" borderId="0" xfId="1" applyFont="1" applyFill="1" applyAlignment="1">
      <alignment horizontal="center" vertical="center"/>
    </xf>
    <xf numFmtId="165" fontId="59" fillId="22" borderId="0" xfId="1" applyNumberFormat="1" applyFont="1" applyFill="1" applyAlignment="1">
      <alignment horizontal="center" vertical="center"/>
    </xf>
    <xf numFmtId="0" fontId="0" fillId="11" borderId="104" xfId="0" applyFill="1" applyBorder="1" applyAlignment="1">
      <alignment horizontal="center"/>
    </xf>
    <xf numFmtId="0" fontId="0" fillId="11" borderId="0" xfId="0" applyFill="1" applyAlignment="1">
      <alignment horizontal="center"/>
    </xf>
    <xf numFmtId="0" fontId="0" fillId="11" borderId="106" xfId="0" applyFill="1" applyBorder="1" applyAlignment="1">
      <alignment horizontal="center"/>
    </xf>
    <xf numFmtId="0" fontId="0" fillId="11" borderId="100" xfId="0" applyFill="1" applyBorder="1" applyAlignment="1">
      <alignment horizontal="center"/>
    </xf>
    <xf numFmtId="0" fontId="36" fillId="17" borderId="0" xfId="0" applyFont="1" applyFill="1" applyAlignment="1">
      <alignment horizontal="right" vertical="center" wrapText="1"/>
    </xf>
    <xf numFmtId="0" fontId="4" fillId="17" borderId="0" xfId="0" applyFont="1" applyFill="1" applyAlignment="1">
      <alignment horizontal="center" vertical="center" wrapText="1"/>
    </xf>
    <xf numFmtId="0" fontId="27" fillId="17" borderId="0" xfId="0" applyFont="1" applyFill="1" applyAlignment="1">
      <alignment wrapText="1"/>
    </xf>
    <xf numFmtId="9" fontId="0" fillId="20" borderId="0" xfId="1" applyFont="1" applyFill="1" applyAlignment="1">
      <alignment horizontal="left" vertical="center" wrapText="1"/>
    </xf>
    <xf numFmtId="0" fontId="23" fillId="6" borderId="0" xfId="0" applyFont="1" applyFill="1" applyAlignment="1">
      <alignment vertical="center"/>
    </xf>
    <xf numFmtId="0" fontId="0" fillId="6" borderId="0" xfId="0" applyFill="1"/>
    <xf numFmtId="9" fontId="47" fillId="6" borderId="0" xfId="1" applyFont="1" applyFill="1" applyAlignment="1">
      <alignment horizontal="center" vertical="center"/>
    </xf>
    <xf numFmtId="165" fontId="59" fillId="23" borderId="0" xfId="1" applyNumberFormat="1" applyFont="1" applyFill="1" applyAlignment="1">
      <alignment vertical="center"/>
    </xf>
    <xf numFmtId="0" fontId="0" fillId="0" borderId="0" xfId="0" applyAlignment="1">
      <alignment horizontal="center"/>
    </xf>
    <xf numFmtId="10" fontId="0" fillId="0" borderId="111" xfId="1" applyNumberFormat="1" applyFont="1" applyBorder="1"/>
    <xf numFmtId="0" fontId="23" fillId="17" borderId="101" xfId="0" applyFont="1" applyFill="1" applyBorder="1" applyAlignment="1">
      <alignment horizontal="center" wrapText="1"/>
    </xf>
    <xf numFmtId="10" fontId="23" fillId="17" borderId="101" xfId="1" applyNumberFormat="1" applyFont="1" applyFill="1" applyBorder="1" applyAlignment="1">
      <alignment horizontal="center" wrapText="1"/>
    </xf>
    <xf numFmtId="164" fontId="0" fillId="15" borderId="111" xfId="0" applyNumberFormat="1" applyFill="1" applyBorder="1" applyAlignment="1">
      <alignment horizontal="center"/>
    </xf>
    <xf numFmtId="10" fontId="0" fillId="15" borderId="111" xfId="1" applyNumberFormat="1" applyFont="1" applyFill="1" applyBorder="1" applyAlignment="1">
      <alignment horizontal="center"/>
    </xf>
    <xf numFmtId="164" fontId="0" fillId="17" borderId="111" xfId="0" applyNumberFormat="1" applyFill="1" applyBorder="1" applyAlignment="1">
      <alignment horizontal="center"/>
    </xf>
    <xf numFmtId="10" fontId="0" fillId="17" borderId="111" xfId="1" applyNumberFormat="1" applyFont="1" applyFill="1" applyBorder="1" applyAlignment="1">
      <alignment horizontal="center"/>
    </xf>
    <xf numFmtId="0" fontId="0" fillId="15" borderId="111" xfId="0" applyFill="1" applyBorder="1" applyAlignment="1">
      <alignment horizontal="center"/>
    </xf>
    <xf numFmtId="0" fontId="0" fillId="17" borderId="111" xfId="0" applyFill="1" applyBorder="1" applyAlignment="1">
      <alignment horizontal="center"/>
    </xf>
    <xf numFmtId="0" fontId="0" fillId="15" borderId="112" xfId="0" applyFill="1" applyBorder="1" applyAlignment="1">
      <alignment horizontal="center"/>
    </xf>
    <xf numFmtId="10" fontId="0" fillId="15" borderId="112" xfId="1" applyNumberFormat="1" applyFont="1" applyFill="1" applyBorder="1" applyAlignment="1">
      <alignment horizontal="center"/>
    </xf>
    <xf numFmtId="0" fontId="0" fillId="15" borderId="111" xfId="0" applyFill="1" applyBorder="1" applyAlignment="1">
      <alignment horizontal="right"/>
    </xf>
    <xf numFmtId="0" fontId="0" fillId="17" borderId="111" xfId="0" applyFill="1" applyBorder="1" applyAlignment="1">
      <alignment horizontal="right"/>
    </xf>
    <xf numFmtId="0" fontId="0" fillId="15" borderId="112" xfId="0" applyFill="1" applyBorder="1" applyAlignment="1">
      <alignment horizontal="right"/>
    </xf>
    <xf numFmtId="166" fontId="13" fillId="9" borderId="0" xfId="0" applyNumberFormat="1" applyFont="1" applyFill="1" applyAlignment="1">
      <alignment vertical="center"/>
    </xf>
    <xf numFmtId="166" fontId="36" fillId="0" borderId="0" xfId="0" applyNumberFormat="1" applyFont="1" applyAlignment="1">
      <alignment horizontal="center" vertical="center"/>
    </xf>
    <xf numFmtId="166" fontId="13" fillId="9" borderId="0" xfId="0" applyNumberFormat="1" applyFont="1" applyFill="1"/>
    <xf numFmtId="1" fontId="50" fillId="20" borderId="98" xfId="0" applyNumberFormat="1" applyFont="1" applyFill="1" applyBorder="1" applyAlignment="1">
      <alignment horizontal="center"/>
    </xf>
    <xf numFmtId="1" fontId="4" fillId="0" borderId="0" xfId="0" applyNumberFormat="1" applyFont="1" applyAlignment="1">
      <alignment horizontal="center" vertical="center" wrapText="1"/>
    </xf>
    <xf numFmtId="1" fontId="4" fillId="9" borderId="100" xfId="0" applyNumberFormat="1" applyFont="1" applyFill="1" applyBorder="1" applyAlignment="1">
      <alignment horizontal="right" vertical="center" wrapText="1"/>
    </xf>
    <xf numFmtId="1" fontId="38" fillId="9" borderId="99" xfId="0" applyNumberFormat="1" applyFont="1" applyFill="1" applyBorder="1" applyAlignment="1">
      <alignment horizontal="center" vertical="center" wrapText="1"/>
    </xf>
    <xf numFmtId="1" fontId="13" fillId="9" borderId="0" xfId="0" applyNumberFormat="1" applyFont="1" applyFill="1" applyAlignment="1">
      <alignment vertical="center"/>
    </xf>
    <xf numFmtId="1" fontId="36" fillId="0" borderId="0" xfId="0" applyNumberFormat="1" applyFont="1" applyAlignment="1">
      <alignment horizontal="center" vertical="center"/>
    </xf>
    <xf numFmtId="1" fontId="37" fillId="9" borderId="0" xfId="0" applyNumberFormat="1" applyFont="1" applyFill="1" applyAlignment="1">
      <alignment vertical="center"/>
    </xf>
    <xf numFmtId="1" fontId="0" fillId="9" borderId="99" xfId="0" applyNumberFormat="1" applyFill="1" applyBorder="1"/>
    <xf numFmtId="1" fontId="42" fillId="9" borderId="0" xfId="0" applyNumberFormat="1" applyFont="1" applyFill="1" applyAlignment="1">
      <alignment horizontal="center" vertical="center" wrapText="1"/>
    </xf>
    <xf numFmtId="1" fontId="36" fillId="9" borderId="0" xfId="0" applyNumberFormat="1" applyFont="1" applyFill="1"/>
    <xf numFmtId="1" fontId="36" fillId="9" borderId="99" xfId="0" applyNumberFormat="1" applyFont="1" applyFill="1" applyBorder="1"/>
    <xf numFmtId="1" fontId="0" fillId="9" borderId="100" xfId="0" applyNumberFormat="1" applyFill="1" applyBorder="1"/>
    <xf numFmtId="1" fontId="39" fillId="9" borderId="99" xfId="0" applyNumberFormat="1" applyFont="1" applyFill="1" applyBorder="1" applyAlignment="1">
      <alignment horizontal="center" vertical="center" wrapText="1"/>
    </xf>
    <xf numFmtId="1" fontId="36" fillId="9" borderId="0" xfId="0" applyNumberFormat="1" applyFont="1" applyFill="1" applyAlignment="1">
      <alignment horizontal="center"/>
    </xf>
    <xf numFmtId="1" fontId="0" fillId="9" borderId="0" xfId="0" applyNumberFormat="1" applyFill="1"/>
    <xf numFmtId="1" fontId="0" fillId="0" borderId="0" xfId="0" applyNumberFormat="1"/>
    <xf numFmtId="1" fontId="4" fillId="9" borderId="100" xfId="0" applyNumberFormat="1" applyFont="1" applyFill="1" applyBorder="1" applyAlignment="1">
      <alignment horizontal="center" vertical="center" wrapText="1"/>
    </xf>
    <xf numFmtId="1" fontId="14" fillId="9" borderId="99" xfId="0" applyNumberFormat="1" applyFont="1" applyFill="1" applyBorder="1"/>
    <xf numFmtId="1" fontId="13" fillId="9" borderId="0" xfId="0" applyNumberFormat="1" applyFont="1" applyFill="1"/>
    <xf numFmtId="1" fontId="36" fillId="9" borderId="0" xfId="0" applyNumberFormat="1" applyFont="1" applyFill="1" applyAlignment="1">
      <alignment horizontal="right" vertical="center"/>
    </xf>
    <xf numFmtId="1" fontId="36" fillId="9" borderId="100" xfId="0" applyNumberFormat="1" applyFont="1" applyFill="1" applyBorder="1" applyAlignment="1">
      <alignment horizontal="right" vertical="center"/>
    </xf>
    <xf numFmtId="1" fontId="36" fillId="9" borderId="99" xfId="0" applyNumberFormat="1" applyFont="1" applyFill="1" applyBorder="1" applyAlignment="1">
      <alignment wrapText="1"/>
    </xf>
    <xf numFmtId="165" fontId="36" fillId="0" borderId="0" xfId="1" applyNumberFormat="1" applyFont="1" applyAlignment="1">
      <alignment horizontal="center" vertical="center"/>
    </xf>
    <xf numFmtId="10" fontId="36" fillId="0" borderId="0" xfId="0" applyNumberFormat="1" applyFont="1" applyAlignment="1">
      <alignment horizontal="center" vertical="center"/>
    </xf>
    <xf numFmtId="165" fontId="36" fillId="9" borderId="0" xfId="1" applyNumberFormat="1" applyFont="1" applyFill="1" applyAlignment="1">
      <alignment horizontal="center" vertical="center"/>
    </xf>
    <xf numFmtId="0" fontId="0" fillId="14" borderId="0" xfId="0" applyFill="1" applyAlignment="1" applyProtection="1">
      <alignment vertical="top"/>
      <protection locked="0"/>
    </xf>
    <xf numFmtId="0" fontId="0" fillId="14" borderId="0" xfId="0" applyFill="1" applyAlignment="1" applyProtection="1">
      <alignment vertical="top" wrapText="1"/>
      <protection locked="0"/>
    </xf>
    <xf numFmtId="9" fontId="0" fillId="14" borderId="0" xfId="0" applyNumberFormat="1" applyFill="1" applyAlignment="1" applyProtection="1">
      <alignment vertical="top"/>
      <protection locked="0"/>
    </xf>
    <xf numFmtId="4" fontId="0" fillId="14" borderId="0" xfId="0" applyNumberFormat="1" applyFill="1" applyAlignment="1" applyProtection="1">
      <alignment vertical="top"/>
      <protection locked="0"/>
    </xf>
    <xf numFmtId="9" fontId="0" fillId="14" borderId="0" xfId="1" applyFont="1" applyFill="1" applyBorder="1" applyAlignment="1" applyProtection="1">
      <alignment vertical="top"/>
      <protection locked="0"/>
    </xf>
    <xf numFmtId="0" fontId="0" fillId="19" borderId="0" xfId="0" applyFill="1" applyAlignment="1">
      <alignment horizontal="left" vertical="top" wrapText="1"/>
    </xf>
    <xf numFmtId="0" fontId="43" fillId="11" borderId="0" xfId="0" applyFont="1" applyFill="1" applyAlignment="1">
      <alignment horizontal="center" readingOrder="1"/>
    </xf>
    <xf numFmtId="0" fontId="49" fillId="11" borderId="0" xfId="0" applyFont="1" applyFill="1" applyAlignment="1">
      <alignment horizontal="center" readingOrder="1"/>
    </xf>
    <xf numFmtId="0" fontId="44" fillId="11" borderId="0" xfId="0" applyFont="1" applyFill="1" applyAlignment="1">
      <alignment vertical="top" wrapText="1"/>
    </xf>
    <xf numFmtId="0" fontId="23" fillId="11" borderId="0" xfId="0" applyFont="1" applyFill="1"/>
    <xf numFmtId="0" fontId="0" fillId="11" borderId="0" xfId="0" applyFill="1" applyAlignment="1">
      <alignment wrapText="1"/>
    </xf>
    <xf numFmtId="0" fontId="25" fillId="0" borderId="0" xfId="2" applyBorder="1" applyProtection="1"/>
    <xf numFmtId="0" fontId="61" fillId="11" borderId="0" xfId="0" applyFont="1" applyFill="1" applyAlignment="1">
      <alignment wrapText="1"/>
    </xf>
    <xf numFmtId="0" fontId="46" fillId="20" borderId="0" xfId="0" applyFont="1" applyFill="1" applyAlignment="1">
      <alignment horizontal="right" vertical="top"/>
    </xf>
    <xf numFmtId="0" fontId="46" fillId="20" borderId="0" xfId="0" applyFont="1" applyFill="1" applyAlignment="1">
      <alignment vertical="top"/>
    </xf>
    <xf numFmtId="0" fontId="46" fillId="20" borderId="0" xfId="0" applyFont="1" applyFill="1" applyAlignment="1">
      <alignment horizontal="center" vertical="top"/>
    </xf>
    <xf numFmtId="0" fontId="46" fillId="20" borderId="0" xfId="0" applyFont="1" applyFill="1" applyAlignment="1">
      <alignment horizontal="left" vertical="top" wrapText="1"/>
    </xf>
    <xf numFmtId="0" fontId="23" fillId="13" borderId="0" xfId="0" applyFont="1" applyFill="1" applyAlignment="1">
      <alignment horizontal="right" vertical="top"/>
    </xf>
    <xf numFmtId="0" fontId="0" fillId="13" borderId="0" xfId="0" applyFill="1" applyAlignment="1">
      <alignment horizontal="center" vertical="top"/>
    </xf>
    <xf numFmtId="0" fontId="0" fillId="13" borderId="0" xfId="0" applyFill="1" applyAlignment="1">
      <alignment horizontal="left" vertical="top" wrapText="1"/>
    </xf>
    <xf numFmtId="0" fontId="23" fillId="17" borderId="0" xfId="0" applyFont="1" applyFill="1" applyAlignment="1">
      <alignment horizontal="right" vertical="top"/>
    </xf>
    <xf numFmtId="0" fontId="0" fillId="17" borderId="0" xfId="0" applyFill="1" applyAlignment="1">
      <alignment horizontal="center" vertical="top"/>
    </xf>
    <xf numFmtId="0" fontId="0" fillId="17" borderId="0" xfId="0" applyFill="1" applyAlignment="1">
      <alignment horizontal="left" vertical="top" wrapText="1"/>
    </xf>
    <xf numFmtId="0" fontId="0" fillId="13" borderId="0" xfId="0" applyFill="1" applyAlignment="1">
      <alignment vertical="top"/>
    </xf>
    <xf numFmtId="0" fontId="0" fillId="13" borderId="0" xfId="0" applyFill="1" applyAlignment="1">
      <alignment vertical="top" wrapText="1"/>
    </xf>
    <xf numFmtId="0" fontId="0" fillId="17" borderId="0" xfId="0" applyFill="1" applyAlignment="1">
      <alignment vertical="top"/>
    </xf>
    <xf numFmtId="0" fontId="0" fillId="17" borderId="0" xfId="0" applyFill="1" applyAlignment="1">
      <alignment vertical="top" wrapText="1"/>
    </xf>
    <xf numFmtId="0" fontId="41" fillId="13" borderId="0" xfId="0" applyFont="1" applyFill="1" applyAlignment="1">
      <alignment horizontal="center" vertical="top"/>
    </xf>
    <xf numFmtId="0" fontId="41" fillId="17" borderId="0" xfId="0" applyFont="1" applyFill="1" applyAlignment="1">
      <alignment horizontal="center" vertical="top"/>
    </xf>
    <xf numFmtId="164" fontId="36" fillId="0" borderId="0" xfId="0" applyNumberFormat="1" applyFont="1" applyAlignment="1">
      <alignment horizontal="center" vertical="center"/>
    </xf>
    <xf numFmtId="0" fontId="2" fillId="9" borderId="5" xfId="0" applyFont="1" applyFill="1" applyBorder="1" applyAlignment="1">
      <alignment horizontal="center" vertical="center" wrapText="1"/>
    </xf>
    <xf numFmtId="0" fontId="2" fillId="9" borderId="49"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4" xfId="0" applyFont="1" applyFill="1" applyBorder="1" applyAlignment="1">
      <alignment horizontal="center" vertical="center" wrapText="1"/>
    </xf>
    <xf numFmtId="9" fontId="13" fillId="8" borderId="53" xfId="1" applyFont="1" applyFill="1" applyBorder="1" applyAlignment="1">
      <alignment horizontal="center" vertical="center" wrapText="1"/>
    </xf>
    <xf numFmtId="9" fontId="13" fillId="8" borderId="54" xfId="1" applyFont="1" applyFill="1" applyBorder="1" applyAlignment="1">
      <alignment horizontal="center" vertical="center"/>
    </xf>
    <xf numFmtId="3" fontId="4" fillId="9" borderId="1" xfId="0" applyNumberFormat="1" applyFont="1" applyFill="1" applyBorder="1" applyAlignment="1">
      <alignment horizontal="center" vertical="center" wrapText="1"/>
    </xf>
    <xf numFmtId="3" fontId="4" fillId="9" borderId="58" xfId="0" applyNumberFormat="1" applyFont="1" applyFill="1" applyBorder="1" applyAlignment="1">
      <alignment horizontal="center" vertical="center" wrapText="1"/>
    </xf>
    <xf numFmtId="9" fontId="4" fillId="6" borderId="5" xfId="1" applyFont="1" applyFill="1" applyBorder="1" applyAlignment="1">
      <alignment horizontal="center" vertical="center" wrapText="1"/>
    </xf>
    <xf numFmtId="9" fontId="4" fillId="6" borderId="49" xfId="1" applyFont="1" applyFill="1" applyBorder="1" applyAlignment="1">
      <alignment horizontal="center" vertical="center" wrapText="1"/>
    </xf>
    <xf numFmtId="0" fontId="7" fillId="4" borderId="11" xfId="0" applyFont="1" applyFill="1" applyBorder="1" applyAlignment="1">
      <alignment horizontal="left" vertical="top" wrapText="1"/>
    </xf>
    <xf numFmtId="0" fontId="7" fillId="4" borderId="50" xfId="0" applyFont="1" applyFill="1" applyBorder="1" applyAlignment="1">
      <alignment horizontal="left" vertical="top" wrapText="1"/>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8" xfId="0" applyFont="1" applyBorder="1" applyAlignment="1">
      <alignment horizontal="center" vertical="center"/>
    </xf>
    <xf numFmtId="9" fontId="13" fillId="8" borderId="11" xfId="1" applyFont="1" applyFill="1" applyBorder="1" applyAlignment="1">
      <alignment horizontal="center" vertical="center" wrapText="1"/>
    </xf>
    <xf numFmtId="9" fontId="13" fillId="8" borderId="50" xfId="1" applyFont="1" applyFill="1" applyBorder="1" applyAlignment="1">
      <alignment horizontal="center" vertical="center"/>
    </xf>
    <xf numFmtId="9" fontId="13" fillId="8" borderId="52" xfId="1" applyFont="1" applyFill="1" applyBorder="1" applyAlignment="1">
      <alignment horizontal="center" vertical="center" wrapText="1"/>
    </xf>
    <xf numFmtId="0" fontId="19" fillId="6" borderId="66" xfId="0" applyFont="1" applyFill="1" applyBorder="1" applyAlignment="1">
      <alignment horizontal="center" vertical="center" wrapText="1"/>
    </xf>
    <xf numFmtId="0" fontId="19" fillId="6" borderId="67" xfId="0" applyFont="1" applyFill="1" applyBorder="1" applyAlignment="1">
      <alignment horizontal="center" vertical="center" wrapText="1"/>
    </xf>
    <xf numFmtId="3" fontId="4" fillId="9" borderId="6" xfId="0" applyNumberFormat="1" applyFont="1" applyFill="1" applyBorder="1" applyAlignment="1">
      <alignment horizontal="center" vertical="center" wrapText="1"/>
    </xf>
    <xf numFmtId="3" fontId="4" fillId="9" borderId="42" xfId="0" applyNumberFormat="1" applyFont="1" applyFill="1" applyBorder="1" applyAlignment="1">
      <alignment horizontal="center" vertical="center" wrapText="1"/>
    </xf>
    <xf numFmtId="3" fontId="20" fillId="9" borderId="1" xfId="0" applyNumberFormat="1" applyFont="1" applyFill="1" applyBorder="1" applyAlignment="1">
      <alignment horizontal="center" vertical="center" wrapText="1"/>
    </xf>
    <xf numFmtId="3" fontId="20" fillId="9" borderId="43" xfId="0" applyNumberFormat="1" applyFont="1" applyFill="1" applyBorder="1" applyAlignment="1">
      <alignment horizontal="center" vertical="center" wrapText="1"/>
    </xf>
    <xf numFmtId="3" fontId="4" fillId="6" borderId="63" xfId="0" applyNumberFormat="1" applyFont="1" applyFill="1" applyBorder="1" applyAlignment="1">
      <alignment horizontal="center" vertical="center" wrapText="1"/>
    </xf>
    <xf numFmtId="3" fontId="4" fillId="6" borderId="47" xfId="0" applyNumberFormat="1" applyFont="1" applyFill="1" applyBorder="1" applyAlignment="1">
      <alignment horizontal="center" vertical="center" wrapText="1"/>
    </xf>
    <xf numFmtId="3" fontId="4" fillId="9" borderId="35" xfId="0" applyNumberFormat="1" applyFont="1" applyFill="1" applyBorder="1" applyAlignment="1">
      <alignment horizontal="center" vertical="center" wrapText="1"/>
    </xf>
    <xf numFmtId="3" fontId="20" fillId="9" borderId="36" xfId="0" applyNumberFormat="1" applyFont="1" applyFill="1" applyBorder="1" applyAlignment="1">
      <alignment horizontal="center" vertical="center" wrapText="1"/>
    </xf>
    <xf numFmtId="3" fontId="4" fillId="6" borderId="37" xfId="0" applyNumberFormat="1" applyFont="1" applyFill="1" applyBorder="1" applyAlignment="1">
      <alignment horizontal="center" vertical="center" wrapText="1"/>
    </xf>
    <xf numFmtId="3" fontId="4" fillId="6" borderId="44" xfId="0" applyNumberFormat="1" applyFont="1" applyFill="1" applyBorder="1" applyAlignment="1">
      <alignment horizontal="center" vertical="center" wrapText="1"/>
    </xf>
    <xf numFmtId="0" fontId="2" fillId="9" borderId="34" xfId="0" applyFont="1" applyFill="1" applyBorder="1" applyAlignment="1">
      <alignment horizontal="center" vertical="center" wrapText="1"/>
    </xf>
    <xf numFmtId="0" fontId="2" fillId="9" borderId="41"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37" xfId="0" applyFont="1" applyFill="1" applyBorder="1" applyAlignment="1">
      <alignment horizontal="center" vertical="center" wrapText="1"/>
    </xf>
    <xf numFmtId="9" fontId="4" fillId="6" borderId="40" xfId="1" applyFont="1" applyFill="1" applyBorder="1" applyAlignment="1">
      <alignment horizontal="center" vertical="center" wrapText="1"/>
    </xf>
    <xf numFmtId="0" fontId="3" fillId="4" borderId="11" xfId="0" applyFont="1" applyFill="1" applyBorder="1" applyAlignment="1">
      <alignment horizontal="left" vertical="top" wrapText="1"/>
    </xf>
    <xf numFmtId="0" fontId="3" fillId="4" borderId="50" xfId="0" applyFont="1" applyFill="1" applyBorder="1" applyAlignment="1">
      <alignment horizontal="left" vertical="top" wrapText="1"/>
    </xf>
    <xf numFmtId="3" fontId="9" fillId="9" borderId="68" xfId="0" applyNumberFormat="1" applyFont="1" applyFill="1" applyBorder="1" applyAlignment="1">
      <alignment horizontal="center" vertical="center" wrapText="1"/>
    </xf>
    <xf numFmtId="3" fontId="9" fillId="9" borderId="69" xfId="0" applyNumberFormat="1" applyFont="1" applyFill="1" applyBorder="1" applyAlignment="1">
      <alignment horizontal="center" vertical="center" wrapText="1"/>
    </xf>
    <xf numFmtId="3" fontId="19" fillId="9" borderId="70" xfId="0" applyNumberFormat="1" applyFont="1" applyFill="1" applyBorder="1" applyAlignment="1">
      <alignment horizontal="center" vertical="center" wrapText="1"/>
    </xf>
    <xf numFmtId="3" fontId="19" fillId="9" borderId="58" xfId="0" applyNumberFormat="1" applyFont="1" applyFill="1" applyBorder="1" applyAlignment="1">
      <alignment horizontal="center" vertical="center" wrapText="1"/>
    </xf>
    <xf numFmtId="3" fontId="22" fillId="9" borderId="70" xfId="0" applyNumberFormat="1" applyFont="1" applyFill="1" applyBorder="1" applyAlignment="1">
      <alignment horizontal="center" vertical="center" wrapText="1"/>
    </xf>
    <xf numFmtId="3" fontId="22" fillId="9" borderId="58" xfId="0" applyNumberFormat="1" applyFont="1" applyFill="1" applyBorder="1" applyAlignment="1">
      <alignment horizontal="center" vertical="center" wrapText="1"/>
    </xf>
    <xf numFmtId="3" fontId="19" fillId="6" borderId="39" xfId="0" applyNumberFormat="1" applyFont="1" applyFill="1" applyBorder="1" applyAlignment="1">
      <alignment horizontal="center" vertical="center" wrapText="1"/>
    </xf>
    <xf numFmtId="3" fontId="19" fillId="6" borderId="47" xfId="0" applyNumberFormat="1" applyFont="1" applyFill="1" applyBorder="1" applyAlignment="1">
      <alignment horizontal="center" vertical="center" wrapText="1"/>
    </xf>
    <xf numFmtId="9" fontId="13" fillId="8" borderId="52" xfId="1" applyFont="1" applyFill="1" applyBorder="1" applyAlignment="1">
      <alignment horizontal="center" vertical="center"/>
    </xf>
    <xf numFmtId="3" fontId="4" fillId="9" borderId="43" xfId="0" applyNumberFormat="1" applyFont="1" applyFill="1" applyBorder="1" applyAlignment="1">
      <alignment horizontal="center" vertical="center" wrapText="1"/>
    </xf>
    <xf numFmtId="9" fontId="4" fillId="6" borderId="85" xfId="1" applyFont="1" applyFill="1" applyBorder="1" applyAlignment="1">
      <alignment horizontal="center" vertical="center" wrapText="1"/>
    </xf>
    <xf numFmtId="0" fontId="24" fillId="4" borderId="11" xfId="0" applyFont="1" applyFill="1" applyBorder="1" applyAlignment="1">
      <alignment horizontal="left" vertical="top" wrapText="1"/>
    </xf>
    <xf numFmtId="0" fontId="24" fillId="4" borderId="86" xfId="0" applyFont="1" applyFill="1" applyBorder="1" applyAlignment="1">
      <alignment horizontal="left" vertical="top" wrapText="1"/>
    </xf>
    <xf numFmtId="0" fontId="4" fillId="5" borderId="7" xfId="0" applyFont="1" applyFill="1" applyBorder="1" applyAlignment="1">
      <alignment horizontal="center" vertical="center" wrapText="1"/>
    </xf>
    <xf numFmtId="0" fontId="4" fillId="5" borderId="92" xfId="0" applyFont="1" applyFill="1" applyBorder="1" applyAlignment="1">
      <alignment horizontal="center" vertical="center" wrapText="1"/>
    </xf>
    <xf numFmtId="9" fontId="13" fillId="8" borderId="51" xfId="1" applyFont="1" applyFill="1" applyBorder="1" applyAlignment="1">
      <alignment horizontal="center" vertical="center" wrapText="1"/>
    </xf>
    <xf numFmtId="9" fontId="13" fillId="8" borderId="91" xfId="1" applyFont="1" applyFill="1" applyBorder="1" applyAlignment="1">
      <alignment horizontal="center" vertical="center"/>
    </xf>
    <xf numFmtId="9" fontId="13" fillId="8" borderId="86" xfId="1" applyFont="1" applyFill="1" applyBorder="1" applyAlignment="1">
      <alignment horizontal="center" vertical="center"/>
    </xf>
    <xf numFmtId="3" fontId="20" fillId="9" borderId="87" xfId="0" applyNumberFormat="1" applyFont="1" applyFill="1" applyBorder="1" applyAlignment="1">
      <alignment horizontal="center" vertical="center" wrapText="1"/>
    </xf>
    <xf numFmtId="3" fontId="4" fillId="6" borderId="7" xfId="0" applyNumberFormat="1" applyFont="1" applyFill="1" applyBorder="1" applyAlignment="1">
      <alignment horizontal="center" vertical="center" wrapText="1"/>
    </xf>
    <xf numFmtId="3" fontId="4" fillId="6" borderId="92" xfId="0" applyNumberFormat="1" applyFont="1" applyFill="1" applyBorder="1" applyAlignment="1">
      <alignment horizontal="center" vertical="center" wrapText="1"/>
    </xf>
    <xf numFmtId="0" fontId="0" fillId="9" borderId="0" xfId="0" applyFill="1" applyAlignment="1">
      <alignment horizontal="center" vertical="center" wrapText="1"/>
    </xf>
    <xf numFmtId="0" fontId="0" fillId="9" borderId="84" xfId="0" applyFill="1" applyBorder="1" applyAlignment="1">
      <alignment horizontal="center" vertical="center" wrapText="1"/>
    </xf>
    <xf numFmtId="0" fontId="4" fillId="5" borderId="9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87" xfId="0" applyFont="1" applyFill="1" applyBorder="1" applyAlignment="1">
      <alignment horizontal="center" vertical="center" wrapText="1"/>
    </xf>
    <xf numFmtId="0" fontId="26" fillId="4" borderId="11" xfId="2" applyFont="1" applyFill="1" applyBorder="1" applyAlignment="1">
      <alignment horizontal="left" vertical="top" wrapText="1"/>
    </xf>
    <xf numFmtId="0" fontId="26" fillId="4" borderId="86" xfId="2" applyFont="1" applyFill="1" applyBorder="1" applyAlignment="1">
      <alignment horizontal="left" vertical="top" wrapText="1"/>
    </xf>
    <xf numFmtId="0" fontId="0" fillId="9" borderId="11" xfId="0" applyFill="1" applyBorder="1" applyAlignment="1">
      <alignment horizontal="center" vertical="center" wrapText="1"/>
    </xf>
    <xf numFmtId="0" fontId="0" fillId="9" borderId="86" xfId="0" applyFill="1" applyBorder="1" applyAlignment="1">
      <alignment horizontal="center" vertical="center" wrapText="1"/>
    </xf>
    <xf numFmtId="0" fontId="20" fillId="4" borderId="11" xfId="0" applyFont="1" applyFill="1" applyBorder="1" applyAlignment="1">
      <alignment horizontal="left" vertical="top" wrapText="1"/>
    </xf>
    <xf numFmtId="0" fontId="20" fillId="4" borderId="86" xfId="0" applyFont="1" applyFill="1" applyBorder="1" applyAlignment="1">
      <alignment horizontal="left" vertical="top" wrapText="1"/>
    </xf>
    <xf numFmtId="9" fontId="4" fillId="6" borderId="77" xfId="1" applyFont="1" applyFill="1" applyBorder="1" applyAlignment="1">
      <alignment horizontal="center" vertical="center" wrapText="1"/>
    </xf>
    <xf numFmtId="0" fontId="20" fillId="4" borderId="50" xfId="0" applyFont="1" applyFill="1" applyBorder="1" applyAlignment="1">
      <alignment horizontal="left" vertical="top" wrapText="1"/>
    </xf>
    <xf numFmtId="0" fontId="2" fillId="9" borderId="77" xfId="0" applyFont="1" applyFill="1" applyBorder="1" applyAlignment="1">
      <alignment horizontal="center" vertical="center" wrapText="1"/>
    </xf>
    <xf numFmtId="0" fontId="4" fillId="5" borderId="83" xfId="0" applyFont="1" applyFill="1" applyBorder="1" applyAlignment="1">
      <alignment horizontal="center" vertical="center" wrapText="1"/>
    </xf>
    <xf numFmtId="9" fontId="13" fillId="8" borderId="81" xfId="1" applyFont="1" applyFill="1" applyBorder="1" applyAlignment="1">
      <alignment horizontal="center" vertical="center"/>
    </xf>
    <xf numFmtId="9" fontId="13" fillId="8" borderId="82" xfId="1" applyFont="1" applyFill="1" applyBorder="1" applyAlignment="1">
      <alignment horizontal="center" vertical="center"/>
    </xf>
    <xf numFmtId="0" fontId="4" fillId="5" borderId="76" xfId="0" applyFont="1" applyFill="1" applyBorder="1" applyAlignment="1">
      <alignment horizontal="center" vertical="center" wrapText="1"/>
    </xf>
    <xf numFmtId="0" fontId="4" fillId="5" borderId="58" xfId="0" applyFont="1" applyFill="1" applyBorder="1" applyAlignment="1">
      <alignment horizontal="center" vertical="center" wrapText="1"/>
    </xf>
    <xf numFmtId="3" fontId="20" fillId="9" borderId="76" xfId="0" applyNumberFormat="1" applyFont="1" applyFill="1" applyBorder="1" applyAlignment="1">
      <alignment horizontal="center" vertical="center" wrapText="1"/>
    </xf>
    <xf numFmtId="3" fontId="20" fillId="9" borderId="58" xfId="0" applyNumberFormat="1" applyFont="1" applyFill="1" applyBorder="1" applyAlignment="1">
      <alignment horizontal="center" vertical="center" wrapText="1"/>
    </xf>
    <xf numFmtId="0" fontId="15" fillId="0" borderId="73" xfId="0" applyFont="1" applyBorder="1" applyAlignment="1">
      <alignment horizontal="center" vertical="center"/>
    </xf>
    <xf numFmtId="3" fontId="4" fillId="6" borderId="83" xfId="0" applyNumberFormat="1"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49"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8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87"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12" borderId="92" xfId="0" applyFont="1" applyFill="1" applyBorder="1" applyAlignment="1">
      <alignment horizontal="center" vertical="center" wrapText="1"/>
    </xf>
    <xf numFmtId="9" fontId="13" fillId="12" borderId="51" xfId="1" applyFont="1" applyFill="1" applyBorder="1" applyAlignment="1">
      <alignment horizontal="center" vertical="center" wrapText="1"/>
    </xf>
    <xf numFmtId="9" fontId="13" fillId="12" borderId="91" xfId="1" applyFont="1" applyFill="1" applyBorder="1" applyAlignment="1">
      <alignment horizontal="center" vertical="center"/>
    </xf>
    <xf numFmtId="9" fontId="13" fillId="12" borderId="11" xfId="1" applyFont="1" applyFill="1" applyBorder="1" applyAlignment="1">
      <alignment horizontal="center" vertical="center" wrapText="1"/>
    </xf>
    <xf numFmtId="9" fontId="13" fillId="12" borderId="86" xfId="1" applyFont="1" applyFill="1" applyBorder="1" applyAlignment="1">
      <alignment horizontal="center" vertical="center"/>
    </xf>
    <xf numFmtId="3" fontId="20" fillId="12" borderId="1" xfId="0" applyNumberFormat="1" applyFont="1" applyFill="1" applyBorder="1" applyAlignment="1">
      <alignment horizontal="center" vertical="center" wrapText="1"/>
    </xf>
    <xf numFmtId="3" fontId="20" fillId="12" borderId="87" xfId="0" applyNumberFormat="1" applyFont="1" applyFill="1" applyBorder="1" applyAlignment="1">
      <alignment horizontal="center" vertical="center" wrapText="1"/>
    </xf>
    <xf numFmtId="0" fontId="27" fillId="9" borderId="0" xfId="0" applyFont="1" applyFill="1" applyAlignment="1">
      <alignment horizontal="center" vertical="center" wrapText="1"/>
    </xf>
    <xf numFmtId="0" fontId="27" fillId="9" borderId="84" xfId="0" applyFont="1" applyFill="1" applyBorder="1" applyAlignment="1">
      <alignment horizontal="center" vertical="center" wrapText="1"/>
    </xf>
    <xf numFmtId="9" fontId="27" fillId="8" borderId="51" xfId="1" applyFont="1" applyFill="1" applyBorder="1" applyAlignment="1">
      <alignment horizontal="center" vertical="center" wrapText="1"/>
    </xf>
    <xf numFmtId="3" fontId="4" fillId="12" borderId="7" xfId="0" applyNumberFormat="1" applyFont="1" applyFill="1" applyBorder="1" applyAlignment="1">
      <alignment horizontal="center" vertical="center" wrapText="1"/>
    </xf>
    <xf numFmtId="3" fontId="4" fillId="12" borderId="92" xfId="0" applyNumberFormat="1" applyFont="1" applyFill="1" applyBorder="1" applyAlignment="1">
      <alignment horizontal="center" vertical="center" wrapText="1"/>
    </xf>
    <xf numFmtId="9" fontId="4" fillId="12" borderId="5" xfId="1" applyFont="1" applyFill="1" applyBorder="1" applyAlignment="1">
      <alignment horizontal="center" vertical="center" wrapText="1"/>
    </xf>
    <xf numFmtId="9" fontId="4" fillId="12" borderId="85" xfId="1" applyFont="1" applyFill="1" applyBorder="1" applyAlignment="1">
      <alignment horizontal="center" vertical="center" wrapText="1"/>
    </xf>
    <xf numFmtId="0" fontId="32" fillId="5" borderId="95" xfId="0" applyFont="1" applyFill="1" applyBorder="1" applyAlignment="1">
      <alignment horizontal="center" vertical="center" wrapText="1"/>
    </xf>
    <xf numFmtId="0" fontId="32" fillId="5" borderId="87" xfId="0" applyFont="1" applyFill="1" applyBorder="1" applyAlignment="1">
      <alignment horizontal="center" vertical="center" wrapText="1"/>
    </xf>
    <xf numFmtId="9" fontId="19" fillId="12" borderId="5" xfId="1" applyFont="1" applyFill="1" applyBorder="1" applyAlignment="1">
      <alignment horizontal="center" vertical="center" wrapText="1"/>
    </xf>
    <xf numFmtId="9" fontId="19" fillId="12" borderId="77" xfId="1" applyFont="1" applyFill="1" applyBorder="1" applyAlignment="1">
      <alignment horizontal="center" vertical="center" wrapText="1"/>
    </xf>
    <xf numFmtId="0" fontId="4" fillId="12" borderId="76" xfId="0" applyFont="1" applyFill="1" applyBorder="1" applyAlignment="1">
      <alignment horizontal="center" vertical="center" wrapText="1"/>
    </xf>
    <xf numFmtId="0" fontId="4" fillId="12" borderId="58" xfId="0" applyFont="1" applyFill="1" applyBorder="1" applyAlignment="1">
      <alignment horizontal="center" vertical="center" wrapText="1"/>
    </xf>
    <xf numFmtId="0" fontId="4" fillId="12" borderId="83" xfId="0" applyFont="1" applyFill="1" applyBorder="1" applyAlignment="1">
      <alignment horizontal="center" vertical="center" wrapText="1"/>
    </xf>
    <xf numFmtId="9" fontId="13" fillId="8" borderId="96" xfId="1" applyFont="1" applyFill="1" applyBorder="1" applyAlignment="1">
      <alignment horizontal="center" vertical="center" wrapText="1"/>
    </xf>
    <xf numFmtId="9" fontId="13" fillId="8" borderId="97" xfId="1" applyFont="1" applyFill="1" applyBorder="1" applyAlignment="1">
      <alignment horizontal="center" vertical="center" wrapText="1"/>
    </xf>
    <xf numFmtId="3" fontId="19" fillId="12" borderId="1" xfId="0" applyNumberFormat="1" applyFont="1" applyFill="1" applyBorder="1" applyAlignment="1">
      <alignment horizontal="center" vertical="center" wrapText="1"/>
    </xf>
    <xf numFmtId="3" fontId="19" fillId="12" borderId="58" xfId="0" applyNumberFormat="1" applyFont="1" applyFill="1" applyBorder="1" applyAlignment="1">
      <alignment horizontal="center" vertical="center" wrapText="1"/>
    </xf>
    <xf numFmtId="3" fontId="19" fillId="12" borderId="63" xfId="0" applyNumberFormat="1" applyFont="1" applyFill="1" applyBorder="1" applyAlignment="1">
      <alignment horizontal="center" vertical="center" wrapText="1"/>
    </xf>
    <xf numFmtId="3" fontId="19" fillId="12" borderId="83" xfId="0" applyNumberFormat="1" applyFont="1" applyFill="1" applyBorder="1" applyAlignment="1">
      <alignment horizontal="center" vertical="center" wrapText="1"/>
    </xf>
    <xf numFmtId="3" fontId="19" fillId="12" borderId="76" xfId="0" applyNumberFormat="1" applyFont="1" applyFill="1" applyBorder="1" applyAlignment="1">
      <alignment horizontal="center" vertical="center" wrapText="1"/>
    </xf>
    <xf numFmtId="0" fontId="41" fillId="20" borderId="98" xfId="0" applyFont="1" applyFill="1" applyBorder="1" applyAlignment="1">
      <alignment horizontal="center" vertical="top"/>
    </xf>
    <xf numFmtId="0" fontId="58" fillId="16" borderId="0" xfId="0" applyFont="1" applyFill="1" applyAlignment="1">
      <alignment horizontal="center" vertical="top"/>
    </xf>
    <xf numFmtId="0" fontId="39" fillId="20" borderId="0" xfId="0" applyFont="1" applyFill="1" applyAlignment="1">
      <alignment horizontal="center" vertical="center" wrapText="1"/>
    </xf>
    <xf numFmtId="0" fontId="57" fillId="16" borderId="0" xfId="0" applyFont="1" applyFill="1" applyAlignment="1">
      <alignment horizontal="center"/>
    </xf>
    <xf numFmtId="0" fontId="39" fillId="20" borderId="98" xfId="0" applyFont="1" applyFill="1" applyBorder="1" applyAlignment="1">
      <alignment horizontal="center" vertical="center" wrapText="1"/>
    </xf>
    <xf numFmtId="0" fontId="47" fillId="18" borderId="0" xfId="0" applyFont="1" applyFill="1" applyAlignment="1">
      <alignment horizontal="center" vertical="center"/>
    </xf>
    <xf numFmtId="0" fontId="0" fillId="19" borderId="0" xfId="0" applyFill="1" applyAlignment="1">
      <alignment horizontal="left" vertical="top" wrapText="1" indent="1"/>
    </xf>
    <xf numFmtId="0" fontId="51" fillId="16" borderId="102" xfId="0" applyFont="1" applyFill="1" applyBorder="1" applyAlignment="1">
      <alignment horizontal="left" vertical="center"/>
    </xf>
    <xf numFmtId="0" fontId="51" fillId="16" borderId="99" xfId="0" applyFont="1" applyFill="1" applyBorder="1" applyAlignment="1">
      <alignment horizontal="left" vertical="center"/>
    </xf>
    <xf numFmtId="0" fontId="51" fillId="16" borderId="103" xfId="0" applyFont="1" applyFill="1" applyBorder="1" applyAlignment="1">
      <alignment horizontal="left" vertical="center"/>
    </xf>
    <xf numFmtId="0" fontId="48" fillId="16" borderId="101" xfId="0" applyFont="1" applyFill="1" applyBorder="1" applyAlignment="1">
      <alignment horizontal="left" vertical="top" wrapText="1"/>
    </xf>
    <xf numFmtId="0" fontId="48" fillId="16" borderId="101" xfId="0" applyFont="1" applyFill="1" applyBorder="1" applyAlignment="1">
      <alignment horizontal="left" wrapText="1"/>
    </xf>
    <xf numFmtId="0" fontId="48" fillId="16" borderId="101" xfId="0" applyFont="1" applyFill="1" applyBorder="1" applyAlignment="1">
      <alignment horizontal="left"/>
    </xf>
    <xf numFmtId="0" fontId="0" fillId="19" borderId="0" xfId="0" applyFill="1" applyAlignment="1">
      <alignment horizontal="left" vertical="top" wrapText="1"/>
    </xf>
    <xf numFmtId="0" fontId="47" fillId="18" borderId="0" xfId="0" applyFont="1" applyFill="1" applyAlignment="1">
      <alignment horizontal="center"/>
    </xf>
    <xf numFmtId="0" fontId="47" fillId="16" borderId="0" xfId="0" applyFont="1" applyFill="1" applyAlignment="1">
      <alignment horizontal="center"/>
    </xf>
    <xf numFmtId="0" fontId="23" fillId="0" borderId="0" xfId="0" applyFont="1" applyAlignment="1">
      <alignment horizontal="left" wrapText="1"/>
    </xf>
    <xf numFmtId="0" fontId="55" fillId="0" borderId="0" xfId="0" applyFont="1" applyAlignment="1">
      <alignment horizontal="left" vertical="center"/>
    </xf>
    <xf numFmtId="0" fontId="55" fillId="0" borderId="100" xfId="0" applyFont="1" applyBorder="1" applyAlignment="1">
      <alignment horizontal="left" vertical="center"/>
    </xf>
    <xf numFmtId="9" fontId="0" fillId="20" borderId="0" xfId="1" applyFont="1" applyFill="1" applyAlignment="1">
      <alignment horizontal="left" vertical="top" wrapText="1"/>
    </xf>
    <xf numFmtId="0" fontId="51" fillId="16" borderId="102" xfId="0" applyFont="1" applyFill="1" applyBorder="1" applyAlignment="1">
      <alignment horizontal="left"/>
    </xf>
    <xf numFmtId="0" fontId="51" fillId="16" borderId="99" xfId="0" applyFont="1" applyFill="1" applyBorder="1" applyAlignment="1">
      <alignment horizontal="left"/>
    </xf>
    <xf numFmtId="0" fontId="51" fillId="16" borderId="103" xfId="0" applyFont="1" applyFill="1" applyBorder="1" applyAlignment="1">
      <alignment horizontal="left"/>
    </xf>
    <xf numFmtId="0" fontId="0" fillId="20" borderId="0" xfId="0" applyFill="1" applyAlignment="1">
      <alignment horizontal="left" vertical="top" wrapText="1"/>
    </xf>
    <xf numFmtId="0" fontId="0" fillId="20" borderId="100" xfId="0" applyFill="1" applyBorder="1" applyAlignment="1">
      <alignment horizontal="left" vertical="center" indent="3"/>
    </xf>
    <xf numFmtId="0" fontId="0" fillId="20" borderId="100" xfId="0" applyFill="1" applyBorder="1" applyAlignment="1">
      <alignment horizontal="left" vertical="center" indent="4"/>
    </xf>
    <xf numFmtId="0" fontId="54" fillId="11" borderId="104" xfId="0" applyFont="1" applyFill="1" applyBorder="1"/>
    <xf numFmtId="0" fontId="54" fillId="11" borderId="0" xfId="0" applyFont="1" applyFill="1"/>
    <xf numFmtId="0" fontId="54" fillId="11" borderId="106" xfId="0" applyFont="1" applyFill="1" applyBorder="1"/>
    <xf numFmtId="0" fontId="54" fillId="11" borderId="100" xfId="0" applyFont="1" applyFill="1" applyBorder="1"/>
    <xf numFmtId="9" fontId="0" fillId="6" borderId="0" xfId="1" applyFont="1" applyFill="1" applyAlignment="1">
      <alignment horizontal="left" vertical="center" wrapText="1"/>
    </xf>
    <xf numFmtId="0" fontId="23" fillId="6" borderId="0" xfId="0" applyFont="1" applyFill="1"/>
    <xf numFmtId="0" fontId="60" fillId="20" borderId="108" xfId="0" applyFont="1" applyFill="1" applyBorder="1" applyAlignment="1">
      <alignment horizontal="left" wrapText="1"/>
    </xf>
    <xf numFmtId="0" fontId="60" fillId="20" borderId="98" xfId="0" applyFont="1" applyFill="1" applyBorder="1" applyAlignment="1">
      <alignment horizontal="left" wrapText="1"/>
    </xf>
    <xf numFmtId="0" fontId="60" fillId="20" borderId="109" xfId="0" applyFont="1" applyFill="1" applyBorder="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E4E4E4"/>
      <color rgb="FFA4A4A4"/>
      <color rgb="FFDBECF3"/>
      <color rgb="FFB4DCE8"/>
      <color rgb="FF0080A5"/>
      <color rgb="FF4B4B4B"/>
      <color rgb="FFFFF9DD"/>
      <color rgb="FFF3F3F3"/>
      <color rgb="FFFFFFFF"/>
      <color rgb="FF00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759978853682744E-2"/>
          <c:y val="0.11304496341573841"/>
          <c:w val="0.90802077376138957"/>
          <c:h val="0.76794434902786746"/>
        </c:manualLayout>
      </c:layout>
      <c:doughnutChart>
        <c:varyColors val="1"/>
        <c:ser>
          <c:idx val="0"/>
          <c:order val="0"/>
          <c:tx>
            <c:v>Surrendered Units</c:v>
          </c:tx>
          <c:dPt>
            <c:idx val="0"/>
            <c:bubble3D val="0"/>
            <c:spPr>
              <a:solidFill>
                <a:srgbClr val="0080A5"/>
              </a:solidFill>
              <a:ln w="19050">
                <a:solidFill>
                  <a:schemeClr val="lt1"/>
                </a:solidFill>
              </a:ln>
              <a:effectLst/>
            </c:spPr>
            <c:extLst>
              <c:ext xmlns:c16="http://schemas.microsoft.com/office/drawing/2014/chart" uri="{C3380CC4-5D6E-409C-BE32-E72D297353CC}">
                <c16:uniqueId val="{00000001-2974-487B-AD36-7D1FC33C5771}"/>
              </c:ext>
            </c:extLst>
          </c:dPt>
          <c:dPt>
            <c:idx val="1"/>
            <c:bubble3D val="0"/>
            <c:spPr>
              <a:solidFill>
                <a:srgbClr val="A4A4A4"/>
              </a:solidFill>
              <a:ln w="19050">
                <a:solidFill>
                  <a:schemeClr val="lt1"/>
                </a:solidFill>
              </a:ln>
              <a:effectLst/>
            </c:spPr>
            <c:extLst>
              <c:ext xmlns:c16="http://schemas.microsoft.com/office/drawing/2014/chart" uri="{C3380CC4-5D6E-409C-BE32-E72D297353CC}">
                <c16:uniqueId val="{00000003-2974-487B-AD36-7D1FC33C5771}"/>
              </c:ext>
            </c:extLst>
          </c:dPt>
          <c:dLbls>
            <c:dLbl>
              <c:idx val="0"/>
              <c:layout>
                <c:manualLayout>
                  <c:x val="0.32740426700681835"/>
                  <c:y val="-2.142468196587443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974-487B-AD36-7D1FC33C5771}"/>
                </c:ext>
              </c:extLst>
            </c:dLbl>
            <c:dLbl>
              <c:idx val="1"/>
              <c:layout>
                <c:manualLayout>
                  <c:x val="3.6847922058063586E-3"/>
                  <c:y val="-0.14647446586143748"/>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39012431005352438"/>
                      <c:h val="0.17676663199278156"/>
                    </c:manualLayout>
                  </c15:layout>
                </c:ext>
                <c:ext xmlns:c16="http://schemas.microsoft.com/office/drawing/2014/chart" uri="{C3380CC4-5D6E-409C-BE32-E72D297353CC}">
                  <c16:uniqueId val="{00000003-2974-487B-AD36-7D1FC33C577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Lit>
              <c:ptCount val="2"/>
              <c:pt idx="0">
                <c:v>ACCUs</c:v>
              </c:pt>
              <c:pt idx="1">
                <c:v>International units</c:v>
              </c:pt>
            </c:strLit>
          </c:cat>
          <c:val>
            <c:numRef>
              <c:f>Calculations!$B$59:$B$60</c:f>
              <c:numCache>
                <c:formatCode>0</c:formatCode>
                <c:ptCount val="2"/>
                <c:pt idx="0">
                  <c:v>0</c:v>
                </c:pt>
                <c:pt idx="1">
                  <c:v>0</c:v>
                </c:pt>
              </c:numCache>
            </c:numRef>
          </c:val>
          <c:extLst>
            <c:ext xmlns:c16="http://schemas.microsoft.com/office/drawing/2014/chart" uri="{C3380CC4-5D6E-409C-BE32-E72D297353CC}">
              <c16:uniqueId val="{00000000-2974-487B-AD36-7D1FC33C5771}"/>
            </c:ext>
          </c:extLst>
        </c:ser>
        <c:dLbls>
          <c:showLegendKey val="0"/>
          <c:showVal val="0"/>
          <c:showCatName val="0"/>
          <c:showSerName val="0"/>
          <c:showPercent val="0"/>
          <c:showBubbleSize val="0"/>
          <c:showLeaderLines val="0"/>
        </c:dLbls>
        <c:firstSliceAng val="0"/>
        <c:holeSize val="56"/>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876108280673471E-2"/>
          <c:y val="0.10220684851730566"/>
          <c:w val="0.85502131736749598"/>
          <c:h val="0.68224571199470896"/>
        </c:manualLayout>
      </c:layout>
      <c:barChart>
        <c:barDir val="bar"/>
        <c:grouping val="clustered"/>
        <c:varyColors val="0"/>
        <c:ser>
          <c:idx val="0"/>
          <c:order val="0"/>
          <c:tx>
            <c:v>Overall progress</c:v>
          </c:tx>
          <c:spPr>
            <a:solidFill>
              <a:schemeClr val="accent1"/>
            </a:solidFill>
            <a:ln>
              <a:noFill/>
            </a:ln>
            <a:effectLst/>
          </c:spPr>
          <c:invertIfNegative val="0"/>
          <c:dPt>
            <c:idx val="0"/>
            <c:invertIfNegative val="0"/>
            <c:bubble3D val="0"/>
            <c:spPr>
              <a:solidFill>
                <a:srgbClr val="0080A5"/>
              </a:solidFill>
              <a:ln>
                <a:noFill/>
              </a:ln>
              <a:effectLst/>
            </c:spPr>
            <c:extLst>
              <c:ext xmlns:c16="http://schemas.microsoft.com/office/drawing/2014/chart" uri="{C3380CC4-5D6E-409C-BE32-E72D297353CC}">
                <c16:uniqueId val="{00000001-71FF-4733-B43A-20E79A90CF87}"/>
              </c:ext>
            </c:extLst>
          </c:dPt>
          <c:dLbls>
            <c:dLbl>
              <c:idx val="0"/>
              <c:layout>
                <c:manualLayout>
                  <c:x val="-0.36403867238114224"/>
                  <c:y val="-0.18461460601322729"/>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27474700156151366"/>
                      <c:h val="0.34167630393911397"/>
                    </c:manualLayout>
                  </c15:layout>
                </c:ext>
                <c:ext xmlns:c16="http://schemas.microsoft.com/office/drawing/2014/chart" uri="{C3380CC4-5D6E-409C-BE32-E72D297353CC}">
                  <c16:uniqueId val="{00000001-71FF-4733-B43A-20E79A90CF87}"/>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'Report output '!$D$29</c:f>
              <c:numCache>
                <c:formatCode>0.0%</c:formatCode>
                <c:ptCount val="1"/>
                <c:pt idx="0">
                  <c:v>0</c:v>
                </c:pt>
              </c:numCache>
            </c:numRef>
          </c:val>
          <c:extLst>
            <c:ext xmlns:c16="http://schemas.microsoft.com/office/drawing/2014/chart" uri="{C3380CC4-5D6E-409C-BE32-E72D297353CC}">
              <c16:uniqueId val="{00000000-71FF-4733-B43A-20E79A90CF87}"/>
            </c:ext>
          </c:extLst>
        </c:ser>
        <c:dLbls>
          <c:showLegendKey val="0"/>
          <c:showVal val="0"/>
          <c:showCatName val="0"/>
          <c:showSerName val="0"/>
          <c:showPercent val="0"/>
          <c:showBubbleSize val="0"/>
        </c:dLbls>
        <c:gapWidth val="0"/>
        <c:axId val="636787376"/>
        <c:axId val="636787856"/>
      </c:barChart>
      <c:catAx>
        <c:axId val="636787376"/>
        <c:scaling>
          <c:orientation val="minMax"/>
        </c:scaling>
        <c:delete val="1"/>
        <c:axPos val="l"/>
        <c:majorTickMark val="none"/>
        <c:minorTickMark val="none"/>
        <c:tickLblPos val="none"/>
        <c:crossAx val="636787856"/>
        <c:crosses val="autoZero"/>
        <c:auto val="1"/>
        <c:lblAlgn val="ctr"/>
        <c:lblOffset val="100"/>
        <c:noMultiLvlLbl val="0"/>
      </c:catAx>
      <c:valAx>
        <c:axId val="636787856"/>
        <c:scaling>
          <c:orientation val="minMax"/>
          <c:max val="1"/>
          <c:min val="0"/>
        </c:scaling>
        <c:delete val="0"/>
        <c:axPos val="b"/>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6787376"/>
        <c:crossesAt val="0"/>
        <c:crossBetween val="midCat"/>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9401967277455E-2"/>
          <c:y val="0.10220684851730566"/>
          <c:w val="0.8830063531778154"/>
          <c:h val="0.68224571199470896"/>
        </c:manualLayout>
      </c:layout>
      <c:barChart>
        <c:barDir val="bar"/>
        <c:grouping val="clustered"/>
        <c:varyColors val="0"/>
        <c:ser>
          <c:idx val="0"/>
          <c:order val="0"/>
          <c:tx>
            <c:v>Overall progress</c:v>
          </c:tx>
          <c:spPr>
            <a:solidFill>
              <a:srgbClr val="0080A5"/>
            </a:solidFill>
            <a:ln>
              <a:noFill/>
            </a:ln>
            <a:effectLst/>
          </c:spPr>
          <c:invertIfNegative val="0"/>
          <c:dLbls>
            <c:dLbl>
              <c:idx val="0"/>
              <c:layout>
                <c:manualLayout>
                  <c:x val="-0.42043722382803417"/>
                  <c:y val="-0.1643407997967020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3F-464E-94C3-7E0908A4CDA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'Report output '!$L$29</c:f>
              <c:numCache>
                <c:formatCode>0.0%</c:formatCode>
                <c:ptCount val="1"/>
                <c:pt idx="0">
                  <c:v>0</c:v>
                </c:pt>
              </c:numCache>
            </c:numRef>
          </c:val>
          <c:extLst>
            <c:ext xmlns:c16="http://schemas.microsoft.com/office/drawing/2014/chart" uri="{C3380CC4-5D6E-409C-BE32-E72D297353CC}">
              <c16:uniqueId val="{00000000-71FF-4733-B43A-20E79A90CF87}"/>
            </c:ext>
          </c:extLst>
        </c:ser>
        <c:dLbls>
          <c:showLegendKey val="0"/>
          <c:showVal val="0"/>
          <c:showCatName val="0"/>
          <c:showSerName val="0"/>
          <c:showPercent val="0"/>
          <c:showBubbleSize val="0"/>
        </c:dLbls>
        <c:gapWidth val="0"/>
        <c:axId val="636787376"/>
        <c:axId val="636787856"/>
      </c:barChart>
      <c:catAx>
        <c:axId val="636787376"/>
        <c:scaling>
          <c:orientation val="minMax"/>
        </c:scaling>
        <c:delete val="1"/>
        <c:axPos val="l"/>
        <c:majorTickMark val="none"/>
        <c:minorTickMark val="none"/>
        <c:tickLblPos val="none"/>
        <c:crossAx val="636787856"/>
        <c:crosses val="autoZero"/>
        <c:auto val="1"/>
        <c:lblAlgn val="ctr"/>
        <c:lblOffset val="100"/>
        <c:noMultiLvlLbl val="0"/>
      </c:catAx>
      <c:valAx>
        <c:axId val="636787856"/>
        <c:scaling>
          <c:orientation val="minMax"/>
          <c:max val="1"/>
          <c:min val="0"/>
        </c:scaling>
        <c:delete val="0"/>
        <c:axPos val="b"/>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6787376"/>
        <c:crossesAt val="0"/>
        <c:crossBetween val="midCat"/>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03649455925822E-2"/>
          <c:y val="0.28832799145299143"/>
          <c:w val="0.85502131736749598"/>
          <c:h val="0.39843203748887179"/>
        </c:manualLayout>
      </c:layout>
      <c:barChart>
        <c:barDir val="bar"/>
        <c:grouping val="stacked"/>
        <c:varyColors val="0"/>
        <c:ser>
          <c:idx val="1"/>
          <c:order val="0"/>
          <c:tx>
            <c:v>Gross emissions reductions</c:v>
          </c:tx>
          <c:spPr>
            <a:solidFill>
              <a:srgbClr val="0080A5"/>
            </a:solidFill>
            <a:ln>
              <a:noFill/>
            </a:ln>
            <a:effectLst/>
          </c:spPr>
          <c:invertIfNegative val="0"/>
          <c:dLbls>
            <c:dLbl>
              <c:idx val="0"/>
              <c:layout>
                <c:manualLayout>
                  <c:x val="8.1793874926859751E-3"/>
                  <c:y val="3.4855957754579201E-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06-477D-A104-DB19375986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'Report output '!$E$34</c:f>
              <c:numCache>
                <c:formatCode>0.0%</c:formatCode>
                <c:ptCount val="1"/>
                <c:pt idx="0">
                  <c:v>0</c:v>
                </c:pt>
              </c:numCache>
            </c:numRef>
          </c:val>
          <c:extLst>
            <c:ext xmlns:c16="http://schemas.microsoft.com/office/drawing/2014/chart" uri="{C3380CC4-5D6E-409C-BE32-E72D297353CC}">
              <c16:uniqueId val="{00000003-6D06-477D-A104-DB1937598696}"/>
            </c:ext>
          </c:extLst>
        </c:ser>
        <c:ser>
          <c:idx val="0"/>
          <c:order val="1"/>
          <c:tx>
            <c:v>Surrendered units</c:v>
          </c:tx>
          <c:spPr>
            <a:solidFill>
              <a:srgbClr val="DBEC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'Report output '!$D$34</c:f>
              <c:numCache>
                <c:formatCode>0.0%</c:formatCode>
                <c:ptCount val="1"/>
                <c:pt idx="0">
                  <c:v>0</c:v>
                </c:pt>
              </c:numCache>
            </c:numRef>
          </c:val>
          <c:extLst>
            <c:ext xmlns:c16="http://schemas.microsoft.com/office/drawing/2014/chart" uri="{C3380CC4-5D6E-409C-BE32-E72D297353CC}">
              <c16:uniqueId val="{00000002-6D06-477D-A104-DB1937598696}"/>
            </c:ext>
          </c:extLst>
        </c:ser>
        <c:dLbls>
          <c:showLegendKey val="0"/>
          <c:showVal val="0"/>
          <c:showCatName val="0"/>
          <c:showSerName val="0"/>
          <c:showPercent val="0"/>
          <c:showBubbleSize val="0"/>
        </c:dLbls>
        <c:gapWidth val="0"/>
        <c:overlap val="100"/>
        <c:axId val="636787376"/>
        <c:axId val="636787856"/>
      </c:barChart>
      <c:catAx>
        <c:axId val="636787376"/>
        <c:scaling>
          <c:orientation val="minMax"/>
        </c:scaling>
        <c:delete val="1"/>
        <c:axPos val="l"/>
        <c:majorTickMark val="none"/>
        <c:minorTickMark val="none"/>
        <c:tickLblPos val="none"/>
        <c:crossAx val="636787856"/>
        <c:crosses val="autoZero"/>
        <c:auto val="1"/>
        <c:lblAlgn val="ctr"/>
        <c:lblOffset val="100"/>
        <c:noMultiLvlLbl val="0"/>
      </c:catAx>
      <c:valAx>
        <c:axId val="636787856"/>
        <c:scaling>
          <c:orientation val="minMax"/>
          <c:max val="1"/>
          <c:min val="-1"/>
        </c:scaling>
        <c:delete val="0"/>
        <c:axPos val="b"/>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6787376"/>
        <c:crossesAt val="0"/>
        <c:crossBetween val="between"/>
        <c:majorUnit val="0.5"/>
      </c:valAx>
      <c:spPr>
        <a:noFill/>
        <a:ln>
          <a:noFill/>
        </a:ln>
        <a:effectLst/>
      </c:spPr>
    </c:plotArea>
    <c:legend>
      <c:legendPos val="t"/>
      <c:layout>
        <c:manualLayout>
          <c:xMode val="edge"/>
          <c:yMode val="edge"/>
          <c:x val="6.5592436141194685E-2"/>
          <c:y val="5.5584018911806442E-2"/>
          <c:w val="0.88879386284298401"/>
          <c:h val="0.24008899404465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image" Target="../media/image5.png"/><Relationship Id="rId7"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chart" Target="../charts/chart1.xml"/><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19</xdr:col>
      <xdr:colOff>514350</xdr:colOff>
      <xdr:row>0</xdr:row>
      <xdr:rowOff>161925</xdr:rowOff>
    </xdr:from>
    <xdr:to>
      <xdr:col>25</xdr:col>
      <xdr:colOff>1232388</xdr:colOff>
      <xdr:row>7</xdr:row>
      <xdr:rowOff>614160</xdr:rowOff>
    </xdr:to>
    <xdr:pic>
      <xdr:nvPicPr>
        <xdr:cNvPr id="2" name="Picture 1">
          <a:extLst>
            <a:ext uri="{FF2B5EF4-FFF2-40B4-BE49-F238E27FC236}">
              <a16:creationId xmlns:a16="http://schemas.microsoft.com/office/drawing/2014/main" id="{48BEC4C6-0B1A-4F22-A064-AB7BA2906B48}"/>
            </a:ext>
          </a:extLst>
        </xdr:cNvPr>
        <xdr:cNvPicPr>
          <a:picLocks noChangeAspect="1"/>
        </xdr:cNvPicPr>
      </xdr:nvPicPr>
      <xdr:blipFill>
        <a:blip xmlns:r="http://schemas.openxmlformats.org/officeDocument/2006/relationships" r:embed="rId1"/>
        <a:stretch>
          <a:fillRect/>
        </a:stretch>
      </xdr:blipFill>
      <xdr:spPr>
        <a:xfrm>
          <a:off x="15401925" y="161925"/>
          <a:ext cx="4299438" cy="4395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514350</xdr:colOff>
      <xdr:row>0</xdr:row>
      <xdr:rowOff>161925</xdr:rowOff>
    </xdr:from>
    <xdr:to>
      <xdr:col>25</xdr:col>
      <xdr:colOff>851388</xdr:colOff>
      <xdr:row>7</xdr:row>
      <xdr:rowOff>614160</xdr:rowOff>
    </xdr:to>
    <xdr:pic>
      <xdr:nvPicPr>
        <xdr:cNvPr id="2" name="Picture 1">
          <a:extLst>
            <a:ext uri="{FF2B5EF4-FFF2-40B4-BE49-F238E27FC236}">
              <a16:creationId xmlns:a16="http://schemas.microsoft.com/office/drawing/2014/main" id="{E0258066-5115-4F57-92ED-CE4CAF660F9D}"/>
            </a:ext>
          </a:extLst>
        </xdr:cNvPr>
        <xdr:cNvPicPr>
          <a:picLocks noChangeAspect="1"/>
        </xdr:cNvPicPr>
      </xdr:nvPicPr>
      <xdr:blipFill>
        <a:blip xmlns:r="http://schemas.openxmlformats.org/officeDocument/2006/relationships" r:embed="rId1"/>
        <a:stretch>
          <a:fillRect/>
        </a:stretch>
      </xdr:blipFill>
      <xdr:spPr>
        <a:xfrm>
          <a:off x="16887825" y="161925"/>
          <a:ext cx="4299438" cy="4395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514350</xdr:colOff>
      <xdr:row>0</xdr:row>
      <xdr:rowOff>161925</xdr:rowOff>
    </xdr:from>
    <xdr:to>
      <xdr:col>25</xdr:col>
      <xdr:colOff>851388</xdr:colOff>
      <xdr:row>7</xdr:row>
      <xdr:rowOff>595110</xdr:rowOff>
    </xdr:to>
    <xdr:pic>
      <xdr:nvPicPr>
        <xdr:cNvPr id="2" name="Picture 1">
          <a:extLst>
            <a:ext uri="{FF2B5EF4-FFF2-40B4-BE49-F238E27FC236}">
              <a16:creationId xmlns:a16="http://schemas.microsoft.com/office/drawing/2014/main" id="{68DE0771-4881-493F-919E-0EC0639ECF2D}"/>
            </a:ext>
          </a:extLst>
        </xdr:cNvPr>
        <xdr:cNvPicPr>
          <a:picLocks noChangeAspect="1"/>
        </xdr:cNvPicPr>
      </xdr:nvPicPr>
      <xdr:blipFill>
        <a:blip xmlns:r="http://schemas.openxmlformats.org/officeDocument/2006/relationships" r:embed="rId1"/>
        <a:stretch>
          <a:fillRect/>
        </a:stretch>
      </xdr:blipFill>
      <xdr:spPr>
        <a:xfrm>
          <a:off x="16887825" y="161925"/>
          <a:ext cx="4299438" cy="43955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234950</xdr:colOff>
      <xdr:row>0</xdr:row>
      <xdr:rowOff>0</xdr:rowOff>
    </xdr:from>
    <xdr:to>
      <xdr:col>2</xdr:col>
      <xdr:colOff>238125</xdr:colOff>
      <xdr:row>9</xdr:row>
      <xdr:rowOff>76200</xdr:rowOff>
    </xdr:to>
    <xdr:pic>
      <xdr:nvPicPr>
        <xdr:cNvPr id="4" name="Picture 3">
          <a:extLst>
            <a:ext uri="{FF2B5EF4-FFF2-40B4-BE49-F238E27FC236}">
              <a16:creationId xmlns:a16="http://schemas.microsoft.com/office/drawing/2014/main" id="{7B14A357-EB43-7E7D-A77A-A5917A1F78F6}"/>
            </a:ext>
          </a:extLst>
        </xdr:cNvPr>
        <xdr:cNvPicPr>
          <a:picLocks noChangeAspect="1"/>
        </xdr:cNvPicPr>
      </xdr:nvPicPr>
      <xdr:blipFill>
        <a:blip xmlns:r="http://schemas.openxmlformats.org/officeDocument/2006/relationships" r:embed="rId1"/>
        <a:stretch>
          <a:fillRect/>
        </a:stretch>
      </xdr:blipFill>
      <xdr:spPr>
        <a:xfrm>
          <a:off x="234950" y="0"/>
          <a:ext cx="10820400" cy="1879600"/>
        </a:xfrm>
        <a:prstGeom prst="rect">
          <a:avLst/>
        </a:prstGeom>
      </xdr:spPr>
    </xdr:pic>
    <xdr:clientData/>
  </xdr:twoCellAnchor>
  <xdr:twoCellAnchor editAs="oneCell">
    <xdr:from>
      <xdr:col>0</xdr:col>
      <xdr:colOff>247650</xdr:colOff>
      <xdr:row>0</xdr:row>
      <xdr:rowOff>0</xdr:rowOff>
    </xdr:from>
    <xdr:to>
      <xdr:col>2</xdr:col>
      <xdr:colOff>247650</xdr:colOff>
      <xdr:row>8</xdr:row>
      <xdr:rowOff>161925</xdr:rowOff>
    </xdr:to>
    <xdr:pic>
      <xdr:nvPicPr>
        <xdr:cNvPr id="5" name="Picture 4">
          <a:extLst>
            <a:ext uri="{FF2B5EF4-FFF2-40B4-BE49-F238E27FC236}">
              <a16:creationId xmlns:a16="http://schemas.microsoft.com/office/drawing/2014/main" id="{4F86CB79-D8FA-4EA6-B502-7E3A63D30D86}"/>
            </a:ext>
          </a:extLst>
        </xdr:cNvPr>
        <xdr:cNvPicPr>
          <a:picLocks noChangeAspect="1"/>
        </xdr:cNvPicPr>
      </xdr:nvPicPr>
      <xdr:blipFill>
        <a:blip xmlns:r="http://schemas.openxmlformats.org/officeDocument/2006/relationships" r:embed="rId1"/>
        <a:stretch>
          <a:fillRect/>
        </a:stretch>
      </xdr:blipFill>
      <xdr:spPr>
        <a:xfrm>
          <a:off x="247650" y="0"/>
          <a:ext cx="10820400" cy="1781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2</xdr:col>
      <xdr:colOff>247650</xdr:colOff>
      <xdr:row>8</xdr:row>
      <xdr:rowOff>161925</xdr:rowOff>
    </xdr:to>
    <xdr:pic>
      <xdr:nvPicPr>
        <xdr:cNvPr id="4" name="Picture 3">
          <a:extLst>
            <a:ext uri="{FF2B5EF4-FFF2-40B4-BE49-F238E27FC236}">
              <a16:creationId xmlns:a16="http://schemas.microsoft.com/office/drawing/2014/main" id="{21C6796C-1C03-EF61-DB0F-208ADCFC1A8D}"/>
            </a:ext>
          </a:extLst>
        </xdr:cNvPr>
        <xdr:cNvPicPr>
          <a:picLocks noChangeAspect="1"/>
        </xdr:cNvPicPr>
      </xdr:nvPicPr>
      <xdr:blipFill>
        <a:blip xmlns:r="http://schemas.openxmlformats.org/officeDocument/2006/relationships" r:embed="rId1"/>
        <a:stretch>
          <a:fillRect/>
        </a:stretch>
      </xdr:blipFill>
      <xdr:spPr>
        <a:xfrm>
          <a:off x="247650" y="0"/>
          <a:ext cx="10820400" cy="1781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159883</xdr:colOff>
      <xdr:row>8</xdr:row>
      <xdr:rowOff>113529</xdr:rowOff>
    </xdr:from>
    <xdr:to>
      <xdr:col>5</xdr:col>
      <xdr:colOff>874258</xdr:colOff>
      <xdr:row>11</xdr:row>
      <xdr:rowOff>16367</xdr:rowOff>
    </xdr:to>
    <xdr:pic>
      <xdr:nvPicPr>
        <xdr:cNvPr id="3" name="Picture 2">
          <a:extLst>
            <a:ext uri="{FF2B5EF4-FFF2-40B4-BE49-F238E27FC236}">
              <a16:creationId xmlns:a16="http://schemas.microsoft.com/office/drawing/2014/main" id="{4641011E-06FF-FE56-EB2B-6F709C76D8C2}"/>
            </a:ext>
          </a:extLst>
        </xdr:cNvPr>
        <xdr:cNvPicPr>
          <a:picLocks noChangeAspect="1"/>
        </xdr:cNvPicPr>
      </xdr:nvPicPr>
      <xdr:blipFill rotWithShape="1">
        <a:blip xmlns:r="http://schemas.openxmlformats.org/officeDocument/2006/relationships" r:embed="rId1"/>
        <a:srcRect l="6493" r="4664"/>
        <a:stretch/>
      </xdr:blipFill>
      <xdr:spPr>
        <a:xfrm>
          <a:off x="2330222" y="1685154"/>
          <a:ext cx="714375" cy="787302"/>
        </a:xfrm>
        <a:prstGeom prst="rect">
          <a:avLst/>
        </a:prstGeom>
      </xdr:spPr>
    </xdr:pic>
    <xdr:clientData/>
  </xdr:twoCellAnchor>
  <xdr:twoCellAnchor editAs="oneCell">
    <xdr:from>
      <xdr:col>13</xdr:col>
      <xdr:colOff>355484</xdr:colOff>
      <xdr:row>8</xdr:row>
      <xdr:rowOff>104219</xdr:rowOff>
    </xdr:from>
    <xdr:to>
      <xdr:col>14</xdr:col>
      <xdr:colOff>11180</xdr:colOff>
      <xdr:row>11</xdr:row>
      <xdr:rowOff>16851</xdr:rowOff>
    </xdr:to>
    <xdr:pic>
      <xdr:nvPicPr>
        <xdr:cNvPr id="6" name="Picture 5">
          <a:extLst>
            <a:ext uri="{FF2B5EF4-FFF2-40B4-BE49-F238E27FC236}">
              <a16:creationId xmlns:a16="http://schemas.microsoft.com/office/drawing/2014/main" id="{E84252A7-86CC-E6AF-9EED-1C39FBAB9C7E}"/>
            </a:ext>
          </a:extLst>
        </xdr:cNvPr>
        <xdr:cNvPicPr>
          <a:picLocks noChangeAspect="1"/>
        </xdr:cNvPicPr>
      </xdr:nvPicPr>
      <xdr:blipFill>
        <a:blip xmlns:r="http://schemas.openxmlformats.org/officeDocument/2006/relationships" r:embed="rId2"/>
        <a:stretch>
          <a:fillRect/>
        </a:stretch>
      </xdr:blipFill>
      <xdr:spPr>
        <a:xfrm>
          <a:off x="6443201" y="1131262"/>
          <a:ext cx="770950" cy="787414"/>
        </a:xfrm>
        <a:prstGeom prst="rect">
          <a:avLst/>
        </a:prstGeom>
      </xdr:spPr>
    </xdr:pic>
    <xdr:clientData/>
  </xdr:twoCellAnchor>
  <xdr:oneCellAnchor>
    <xdr:from>
      <xdr:col>17</xdr:col>
      <xdr:colOff>271527</xdr:colOff>
      <xdr:row>12</xdr:row>
      <xdr:rowOff>44589</xdr:rowOff>
    </xdr:from>
    <xdr:ext cx="218263" cy="268218"/>
    <xdr:pic>
      <xdr:nvPicPr>
        <xdr:cNvPr id="8" name="Picture 7">
          <a:extLst>
            <a:ext uri="{FF2B5EF4-FFF2-40B4-BE49-F238E27FC236}">
              <a16:creationId xmlns:a16="http://schemas.microsoft.com/office/drawing/2014/main" id="{101FC239-BA27-44F0-AD72-C56BD6C20B4B}"/>
            </a:ext>
          </a:extLst>
        </xdr:cNvPr>
        <xdr:cNvPicPr>
          <a:picLocks noChangeAspect="1"/>
        </xdr:cNvPicPr>
      </xdr:nvPicPr>
      <xdr:blipFill>
        <a:blip xmlns:r="http://schemas.openxmlformats.org/officeDocument/2006/relationships" r:embed="rId3"/>
        <a:stretch>
          <a:fillRect/>
        </a:stretch>
      </xdr:blipFill>
      <xdr:spPr>
        <a:xfrm>
          <a:off x="8272527" y="2214632"/>
          <a:ext cx="218263" cy="268218"/>
        </a:xfrm>
        <a:prstGeom prst="rect">
          <a:avLst/>
        </a:prstGeom>
      </xdr:spPr>
    </xdr:pic>
    <xdr:clientData/>
  </xdr:oneCellAnchor>
  <xdr:twoCellAnchor editAs="oneCell">
    <xdr:from>
      <xdr:col>22</xdr:col>
      <xdr:colOff>14766</xdr:colOff>
      <xdr:row>12</xdr:row>
      <xdr:rowOff>38239</xdr:rowOff>
    </xdr:from>
    <xdr:to>
      <xdr:col>22</xdr:col>
      <xdr:colOff>283541</xdr:colOff>
      <xdr:row>12</xdr:row>
      <xdr:rowOff>301655</xdr:rowOff>
    </xdr:to>
    <xdr:pic>
      <xdr:nvPicPr>
        <xdr:cNvPr id="9" name="Picture 8">
          <a:extLst>
            <a:ext uri="{FF2B5EF4-FFF2-40B4-BE49-F238E27FC236}">
              <a16:creationId xmlns:a16="http://schemas.microsoft.com/office/drawing/2014/main" id="{09E644D5-473A-92A3-2932-ED0B0B2F5A21}"/>
            </a:ext>
          </a:extLst>
        </xdr:cNvPr>
        <xdr:cNvPicPr>
          <a:picLocks noChangeAspect="1"/>
        </xdr:cNvPicPr>
      </xdr:nvPicPr>
      <xdr:blipFill>
        <a:blip xmlns:r="http://schemas.openxmlformats.org/officeDocument/2006/relationships" r:embed="rId4"/>
        <a:stretch>
          <a:fillRect/>
        </a:stretch>
      </xdr:blipFill>
      <xdr:spPr>
        <a:xfrm>
          <a:off x="11072049" y="2208282"/>
          <a:ext cx="268775" cy="263416"/>
        </a:xfrm>
        <a:prstGeom prst="rect">
          <a:avLst/>
        </a:prstGeom>
      </xdr:spPr>
    </xdr:pic>
    <xdr:clientData/>
  </xdr:twoCellAnchor>
  <xdr:twoCellAnchor>
    <xdr:from>
      <xdr:col>17</xdr:col>
      <xdr:colOff>36512</xdr:colOff>
      <xdr:row>21</xdr:row>
      <xdr:rowOff>46038</xdr:rowOff>
    </xdr:from>
    <xdr:to>
      <xdr:col>25</xdr:col>
      <xdr:colOff>44823</xdr:colOff>
      <xdr:row>31</xdr:row>
      <xdr:rowOff>33619</xdr:rowOff>
    </xdr:to>
    <xdr:graphicFrame macro="">
      <xdr:nvGraphicFramePr>
        <xdr:cNvPr id="13" name="Chart 12">
          <a:extLst>
            <a:ext uri="{FF2B5EF4-FFF2-40B4-BE49-F238E27FC236}">
              <a16:creationId xmlns:a16="http://schemas.microsoft.com/office/drawing/2014/main" id="{AC938309-4B31-26D4-C9D9-CB0C6666FA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73601</xdr:colOff>
      <xdr:row>25</xdr:row>
      <xdr:rowOff>152400</xdr:rowOff>
    </xdr:from>
    <xdr:to>
      <xdr:col>7</xdr:col>
      <xdr:colOff>142875</xdr:colOff>
      <xdr:row>29</xdr:row>
      <xdr:rowOff>223836</xdr:rowOff>
    </xdr:to>
    <xdr:graphicFrame macro="">
      <xdr:nvGraphicFramePr>
        <xdr:cNvPr id="4" name="Chart 3">
          <a:extLst>
            <a:ext uri="{FF2B5EF4-FFF2-40B4-BE49-F238E27FC236}">
              <a16:creationId xmlns:a16="http://schemas.microsoft.com/office/drawing/2014/main" id="{A8601243-84B1-9F35-0075-E391DCCC03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126626</xdr:colOff>
      <xdr:row>25</xdr:row>
      <xdr:rowOff>142988</xdr:rowOff>
    </xdr:from>
    <xdr:to>
      <xdr:col>15</xdr:col>
      <xdr:colOff>94241</xdr:colOff>
      <xdr:row>29</xdr:row>
      <xdr:rowOff>229722</xdr:rowOff>
    </xdr:to>
    <xdr:graphicFrame macro="">
      <xdr:nvGraphicFramePr>
        <xdr:cNvPr id="7" name="Chart 6">
          <a:extLst>
            <a:ext uri="{FF2B5EF4-FFF2-40B4-BE49-F238E27FC236}">
              <a16:creationId xmlns:a16="http://schemas.microsoft.com/office/drawing/2014/main" id="{515B8A32-26CD-4FD1-B2A0-13ACE68F4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42462</xdr:colOff>
      <xdr:row>31</xdr:row>
      <xdr:rowOff>141252</xdr:rowOff>
    </xdr:from>
    <xdr:to>
      <xdr:col>7</xdr:col>
      <xdr:colOff>111736</xdr:colOff>
      <xdr:row>35</xdr:row>
      <xdr:rowOff>90921</xdr:rowOff>
    </xdr:to>
    <xdr:graphicFrame macro="">
      <xdr:nvGraphicFramePr>
        <xdr:cNvPr id="11" name="Chart 10">
          <a:extLst>
            <a:ext uri="{FF2B5EF4-FFF2-40B4-BE49-F238E27FC236}">
              <a16:creationId xmlns:a16="http://schemas.microsoft.com/office/drawing/2014/main" id="{2455C1DF-3254-4565-B9DD-92390D832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lean Energy Regulator" id="{A01C3904-4AAD-4E41-9FB8-45D589D07F2A}" userId="Clean Energy Regulato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09-12T02:08:02.14" personId="{A01C3904-4AAD-4E41-9FB8-45D589D07F2A}" id="{9E446235-753F-472E-B89C-EE7DD247678C}">
    <text xml:space="preserve">A company can report by either:
- Financial year, using direct NGER data
- Calendar year, using adjusted NGER data or independently assured data.
</text>
  </threadedComment>
  <threadedComment ref="B7" dT="2023-09-12T02:08:18.27" personId="{A01C3904-4AAD-4E41-9FB8-45D589D07F2A}" id="{E08BE4AC-41E1-43FA-A174-AA4232D8B054}">
    <text xml:space="preserve">A company can report its scope 2 emissions progress using either:
- Location-based accounting with direct NGER data.
- Market-based accounting to recognise renewable electricity purchases.
</text>
  </threadedComment>
  <threadedComment ref="B8" dT="2023-09-12T02:08:33.19" personId="{A01C3904-4AAD-4E41-9FB8-45D589D07F2A}" id="{8287E395-4C83-4505-9017-42D647E636BD}">
    <text xml:space="preserve">A company can report by either:
Operational control using direct NGER data
Equity share using adjusted NGER data or independently assured data.
</text>
  </threadedComment>
  <threadedComment ref="AB12" dT="2023-09-12T02:10:39.22" personId="{A01C3904-4AAD-4E41-9FB8-45D589D07F2A}" id="{5D633BDE-B630-40A8-B421-3D279A9FE21C}">
    <text>This section shows the total electricity consumed by the company, the calculated percentage of total electricity that is recognised as renewable, the number of Large-scale generation certificates (LGCs) that have been voluntarily surrendered, and the amount electricity from other renewable electricity sources.</text>
  </threadedComment>
  <threadedComment ref="S13" dT="2023-09-12T02:08:46.65" personId="{A01C3904-4AAD-4E41-9FB8-45D589D07F2A}" id="{8C66B88C-A76E-4CE4-8B96-E26947521A59}">
    <text>This table shows emissions data calculated using location-based accounting for scope 1 and 2 emissions.</text>
  </threadedComment>
  <threadedComment ref="W13" dT="2023-09-12T02:09:00.83" personId="{A01C3904-4AAD-4E41-9FB8-45D589D07F2A}" id="{8F95FD36-7D4D-42AF-90DA-558E2352F179}">
    <text xml:space="preserve">This table shows emissions data calculated using market-based accounting for scope 1 and 2 emissions. </text>
  </threadedComment>
  <threadedComment ref="E16" dT="2023-09-12T02:11:10.26" personId="{A01C3904-4AAD-4E41-9FB8-45D589D07F2A}" id="{ED6EC019-6B0F-4F04-A8EC-05EEBE9538F1}">
    <text xml:space="preserve">The commitment and context information is provided by the company. This information is not verified by the CER. </text>
  </threadedComment>
  <threadedComment ref="M16" dT="2023-09-12T02:11:01.46" personId="{A01C3904-4AAD-4E41-9FB8-45D589D07F2A}" id="{A67A0824-AFB1-459E-8937-3978A1C8CA31}">
    <text xml:space="preserve">The commitment and context information is provided by the company. This information is not verified by the CER. </text>
  </threadedComment>
  <threadedComment ref="AC17" dT="2023-09-12T02:09:31.27" personId="{A01C3904-4AAD-4E41-9FB8-45D589D07F2A}" id="{C0D608C5-B871-4D80-B40E-A19C2EEEDE07}">
    <text>The portion of electricity, in MWh, that is automatically considered renewable under the LRET. It is determined by applying the Renewable Power Percentage (RPP) to any imported electricity considered a liable acquisition under the RET. EITE activities are exempt from the RET and so are not eligible to have the RPP applied.</text>
  </threadedComment>
  <threadedComment ref="S18" dT="2023-09-12T02:09:57.66" personId="{A01C3904-4AAD-4E41-9FB8-45D589D07F2A}" id="{40B76A66-549E-44B9-A4B3-D86B33673A4B}">
    <text xml:space="preserve">This row shows the total of scope 1 and 2 emissions calculated using the location-based accounting approach. </text>
  </threadedComment>
  <threadedComment ref="W18" dT="2023-09-12T02:09:44.63" personId="{A01C3904-4AAD-4E41-9FB8-45D589D07F2A}" id="{F0C35B33-797E-4289-BDF3-793E80AA8E04}">
    <text>This row shows the total of scope 1 and 2 emissions calculated using the market-based accounting approach.</text>
  </threadedComment>
  <threadedComment ref="AC18" dT="2023-09-12T02:09:31.27" personId="{A01C3904-4AAD-4E41-9FB8-45D589D07F2A}" id="{3222CF44-BCCC-4BD8-8C23-EA8B916F529C}">
    <text>The portion of electricity, in MWh, that is automatically considered renewable under the Australian Capital Territory's Jurisdictional Renewable Energy Target through the surrender of LGCs by the ACT Government.</text>
  </threadedComment>
  <threadedComment ref="AC19" dT="2023-09-12T02:09:31.27" personId="{A01C3904-4AAD-4E41-9FB8-45D589D07F2A}" id="{C87C025D-0C02-43D5-A67B-E44B2EA69659}">
    <text xml:space="preserve">The number of Large-scale generation certificates (LGCs) voluntarily surrendered by or on behalf of the company, including GreenPower purchases.
It does not include the mandatory component of imported electricity considered renewable under Australia’s Renewable Energy Target (RET) scheme or jurisdictional surrenders.
</text>
  </threadedComment>
  <threadedComment ref="AC20" dT="2023-09-12T02:09:31.27" personId="{A01C3904-4AAD-4E41-9FB8-45D589D07F2A}" id="{56873DDC-B78C-48C8-B0EE-B83AB55B830F}">
    <text xml:space="preserve">Renewable electricity generated and consumed on-site that did not create LGCs.
On-site renewables that create LGCs must be matched with the same volume of voluntary LGC surrenders to be considered renewable, so are counted under LGCs voluntarily surrendered.
</text>
  </threadedComment>
  <threadedComment ref="R21" dT="2023-09-12T02:10:20.30" personId="{A01C3904-4AAD-4E41-9FB8-45D589D07F2A}" id="{E9004DE7-ADA0-4895-ABEA-A1E6C716856E}">
    <text xml:space="preserve">This chart shows the breakdown of Australian carbon credit units (ACCUs), Certified Emissions Reductions (CERs), Verified Emissions Reductions (VERs) and Verified Carbon Units (VCUs) that were cancelled, retired, or surrendered towards meeting the company’s voluntary commitments. They are used to calculate the company’s net emissions position. </text>
  </threadedComment>
  <threadedComment ref="E26" dT="2023-09-12T02:11:48.98" personId="{A01C3904-4AAD-4E41-9FB8-45D589D07F2A}" id="{FAEC634A-287E-4DF7-A328-E9D00A79AA3A}">
    <text xml:space="preserve">The progress details are calculated using data held by the CER and CER verified information provided by the company. </text>
  </threadedComment>
  <threadedComment ref="M26" dT="2023-09-12T02:11:55.58" personId="{A01C3904-4AAD-4E41-9FB8-45D589D07F2A}" id="{35A4ED65-B4CA-4198-A5B8-2EB815B36003}">
    <text xml:space="preserve">The progress details are calculated using data held by the CER and CER verified information provided by the company. </text>
  </threadedComment>
  <threadedComment ref="D32" dT="2023-09-14T01:51:43.66" personId="{A01C3904-4AAD-4E41-9FB8-45D589D07F2A}" id="{2557A422-8746-4DD9-935A-1E19F9C4AE18}">
    <text>IMPORTANT: This section does not apply for 'emissions intensity reduction' or 'other' commitment types.
This section breaks down the progress percentage into the part that is attributed to gross emissions reduction from the base period and the part that is attributed to offsets.
If gross emissions reductions is negative, this means actual gross emissions have increased from the base period, but the number of offsets may be still enough to achieve a net reduction.</text>
  </threadedComment>
  <threadedComment ref="M43" dT="2023-09-12T02:12:35.79" personId="{A01C3904-4AAD-4E41-9FB8-45D589D07F2A}" id="{F0A6FA4E-9EA6-4722-85F1-07E435631C51}">
    <text xml:space="preserve">The commitment and context information is provided by the company. This information is not verified by the CER.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wesfarmers.com.au/sustainability/our-stories/bunnings-and-officeworks-commit-to-100-renewable-electricity-by-202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cleanenergyregulator.gov.au/Infohub/Markets/cert-repor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F6876-57C7-4B31-84DC-0E1C65707A38}">
  <dimension ref="A1:Z32"/>
  <sheetViews>
    <sheetView zoomScale="84" zoomScaleNormal="118" workbookViewId="0">
      <selection activeCell="S5" sqref="A1:S5"/>
    </sheetView>
  </sheetViews>
  <sheetFormatPr defaultRowHeight="14.5" x14ac:dyDescent="0.35"/>
  <cols>
    <col min="1" max="1" width="16" customWidth="1"/>
    <col min="2" max="2" width="25.1796875" customWidth="1"/>
    <col min="3" max="3" width="17.81640625" customWidth="1"/>
    <col min="4" max="4" width="22.81640625" customWidth="1"/>
    <col min="5" max="5" width="14.81640625" customWidth="1"/>
    <col min="6" max="6" width="15.54296875" customWidth="1"/>
    <col min="7" max="7" width="14.81640625" customWidth="1"/>
    <col min="8" max="8" width="14.1796875" customWidth="1"/>
    <col min="9" max="9" width="13.54296875" customWidth="1"/>
    <col min="10" max="10" width="14.1796875" customWidth="1"/>
    <col min="11" max="15" width="13.54296875" customWidth="1"/>
    <col min="16" max="16" width="14.453125" customWidth="1"/>
    <col min="17" max="17" width="13.54296875" customWidth="1"/>
    <col min="18" max="18" width="12.1796875" customWidth="1"/>
    <col min="19" max="19" width="25.1796875" customWidth="1"/>
    <col min="20" max="20" width="9.1796875" style="9" customWidth="1"/>
    <col min="21" max="21" width="4.81640625" style="9" customWidth="1"/>
    <col min="22" max="22" width="11" style="9" customWidth="1"/>
    <col min="23" max="24" width="9.1796875" style="9"/>
    <col min="25" max="25" width="10.453125" customWidth="1"/>
    <col min="26" max="26" width="18.54296875" customWidth="1"/>
  </cols>
  <sheetData>
    <row r="1" spans="1:26" s="9" customFormat="1" ht="123.75" customHeight="1" x14ac:dyDescent="0.35">
      <c r="A1" s="10"/>
      <c r="B1" s="11"/>
      <c r="C1" s="11"/>
      <c r="D1" s="11"/>
      <c r="F1" s="11"/>
      <c r="G1" s="12"/>
      <c r="H1" s="17"/>
      <c r="I1" s="17"/>
      <c r="J1" s="12"/>
      <c r="K1" s="13"/>
      <c r="L1" s="13"/>
      <c r="M1" s="13"/>
      <c r="N1" s="14"/>
      <c r="O1" s="14"/>
      <c r="P1" s="14"/>
      <c r="Q1" s="14"/>
      <c r="R1" s="13"/>
      <c r="S1" s="13"/>
      <c r="T1" s="15"/>
      <c r="U1" s="11"/>
      <c r="V1" s="13"/>
      <c r="W1" s="13"/>
      <c r="X1" s="11"/>
      <c r="Y1" s="14"/>
      <c r="Z1" s="12"/>
    </row>
    <row r="2" spans="1:26" s="9" customFormat="1" ht="6.75" customHeight="1" thickBot="1" x14ac:dyDescent="0.4"/>
    <row r="3" spans="1:26" s="29" customFormat="1" ht="22.5" customHeight="1" thickBot="1" x14ac:dyDescent="0.4">
      <c r="A3" s="26"/>
      <c r="B3" s="412" t="s">
        <v>27</v>
      </c>
      <c r="C3" s="413"/>
      <c r="D3" s="413"/>
      <c r="E3" s="414" t="s">
        <v>0</v>
      </c>
      <c r="F3" s="415"/>
      <c r="G3" s="415"/>
      <c r="H3" s="415"/>
      <c r="I3" s="416" t="s">
        <v>1</v>
      </c>
      <c r="J3" s="413"/>
      <c r="K3" s="413"/>
      <c r="L3" s="412" t="s">
        <v>2</v>
      </c>
      <c r="M3" s="413"/>
      <c r="N3" s="413"/>
      <c r="O3" s="413"/>
      <c r="P3" s="413"/>
      <c r="Q3" s="417"/>
      <c r="R3" s="27"/>
      <c r="S3" s="28"/>
      <c r="T3" s="76"/>
      <c r="U3" s="76"/>
      <c r="V3" s="76"/>
      <c r="W3" s="76"/>
      <c r="X3" s="76"/>
    </row>
    <row r="4" spans="1:26" ht="78.75" customHeight="1" x14ac:dyDescent="0.35">
      <c r="A4" s="18" t="s">
        <v>3</v>
      </c>
      <c r="B4" s="2" t="s">
        <v>26</v>
      </c>
      <c r="C4" s="4" t="s">
        <v>4</v>
      </c>
      <c r="D4" s="16" t="s">
        <v>30</v>
      </c>
      <c r="E4" s="58" t="s">
        <v>31</v>
      </c>
      <c r="F4" s="1" t="s">
        <v>5</v>
      </c>
      <c r="G4" s="25" t="s">
        <v>29</v>
      </c>
      <c r="H4" s="24" t="s">
        <v>25</v>
      </c>
      <c r="I4" s="5" t="s">
        <v>6</v>
      </c>
      <c r="J4" s="6" t="s">
        <v>7</v>
      </c>
      <c r="K4" s="52" t="s">
        <v>8</v>
      </c>
      <c r="L4" s="5" t="s">
        <v>9</v>
      </c>
      <c r="M4" s="7" t="s">
        <v>10</v>
      </c>
      <c r="N4" s="7" t="s">
        <v>11</v>
      </c>
      <c r="O4" s="6" t="s">
        <v>12</v>
      </c>
      <c r="P4" s="7" t="s">
        <v>28</v>
      </c>
      <c r="Q4" s="49" t="s">
        <v>13</v>
      </c>
      <c r="R4" s="3" t="s">
        <v>23</v>
      </c>
      <c r="S4" s="8" t="s">
        <v>14</v>
      </c>
    </row>
    <row r="5" spans="1:26" s="41" customFormat="1" ht="48.5" thickBot="1" x14ac:dyDescent="0.35">
      <c r="A5" s="30"/>
      <c r="B5" s="31"/>
      <c r="C5" s="32" t="s">
        <v>24</v>
      </c>
      <c r="D5" s="33"/>
      <c r="E5" s="59"/>
      <c r="F5" s="34" t="s">
        <v>15</v>
      </c>
      <c r="G5" s="35" t="s">
        <v>16</v>
      </c>
      <c r="H5" s="36" t="s">
        <v>16</v>
      </c>
      <c r="I5" s="37" t="s">
        <v>15</v>
      </c>
      <c r="J5" s="38"/>
      <c r="K5" s="53" t="s">
        <v>15</v>
      </c>
      <c r="L5" s="37" t="s">
        <v>15</v>
      </c>
      <c r="M5" s="38" t="s">
        <v>17</v>
      </c>
      <c r="N5" s="38" t="s">
        <v>17</v>
      </c>
      <c r="O5" s="38"/>
      <c r="P5" s="38" t="s">
        <v>15</v>
      </c>
      <c r="Q5" s="50" t="s">
        <v>15</v>
      </c>
      <c r="R5" s="39" t="s">
        <v>16</v>
      </c>
      <c r="S5" s="40"/>
      <c r="T5" s="77"/>
      <c r="U5" s="77"/>
      <c r="V5" s="77"/>
      <c r="W5" s="77"/>
      <c r="X5" s="77"/>
    </row>
    <row r="6" spans="1:26" ht="62.25" customHeight="1" x14ac:dyDescent="0.35">
      <c r="A6" s="396"/>
      <c r="B6" s="398"/>
      <c r="C6" s="400"/>
      <c r="D6" s="402"/>
      <c r="E6" s="43" t="s">
        <v>18</v>
      </c>
      <c r="F6" s="66"/>
      <c r="G6" s="404"/>
      <c r="H6" s="418"/>
      <c r="I6" s="423"/>
      <c r="J6" s="425"/>
      <c r="K6" s="427"/>
      <c r="L6" s="82"/>
      <c r="M6" s="406"/>
      <c r="N6" s="54"/>
      <c r="O6" s="63"/>
      <c r="P6" s="60"/>
      <c r="Q6" s="62"/>
      <c r="R6" s="408"/>
      <c r="S6" s="410"/>
    </row>
    <row r="7" spans="1:26" ht="60.75" customHeight="1" x14ac:dyDescent="0.35">
      <c r="A7" s="397"/>
      <c r="B7" s="399"/>
      <c r="C7" s="401"/>
      <c r="D7" s="403"/>
      <c r="E7" s="20" t="s">
        <v>20</v>
      </c>
      <c r="F7" s="68"/>
      <c r="G7" s="405"/>
      <c r="H7" s="419"/>
      <c r="I7" s="424"/>
      <c r="J7" s="426"/>
      <c r="K7" s="428"/>
      <c r="L7" s="81"/>
      <c r="M7" s="407"/>
      <c r="N7" s="57"/>
      <c r="O7" s="57"/>
      <c r="P7" s="57"/>
      <c r="Q7" s="51"/>
      <c r="R7" s="409"/>
      <c r="S7" s="411"/>
    </row>
    <row r="8" spans="1:26" ht="63" customHeight="1" x14ac:dyDescent="0.35">
      <c r="A8" s="433"/>
      <c r="B8" s="435"/>
      <c r="C8" s="436"/>
      <c r="D8" s="438"/>
      <c r="E8" s="43" t="s">
        <v>18</v>
      </c>
      <c r="F8" s="421"/>
      <c r="G8" s="404"/>
      <c r="H8" s="420"/>
      <c r="I8" s="429"/>
      <c r="J8" s="430"/>
      <c r="K8" s="431"/>
      <c r="L8" s="442"/>
      <c r="M8" s="406"/>
      <c r="N8" s="444"/>
      <c r="O8" s="446"/>
      <c r="P8" s="444"/>
      <c r="Q8" s="448"/>
      <c r="R8" s="439"/>
      <c r="S8" s="440"/>
    </row>
    <row r="9" spans="1:26" ht="63" customHeight="1" x14ac:dyDescent="0.35">
      <c r="A9" s="434"/>
      <c r="B9" s="399"/>
      <c r="C9" s="437"/>
      <c r="D9" s="403"/>
      <c r="E9" s="20" t="s">
        <v>20</v>
      </c>
      <c r="F9" s="422"/>
      <c r="G9" s="405"/>
      <c r="H9" s="419"/>
      <c r="I9" s="424"/>
      <c r="J9" s="426"/>
      <c r="K9" s="432"/>
      <c r="L9" s="443"/>
      <c r="M9" s="407"/>
      <c r="N9" s="445"/>
      <c r="O9" s="447"/>
      <c r="P9" s="445"/>
      <c r="Q9" s="449"/>
      <c r="R9" s="409"/>
      <c r="S9" s="441"/>
    </row>
    <row r="10" spans="1:26" ht="63" customHeight="1" x14ac:dyDescent="0.35">
      <c r="A10" s="433"/>
      <c r="B10" s="435"/>
      <c r="C10" s="400"/>
      <c r="D10" s="438"/>
      <c r="E10" s="19"/>
      <c r="F10" s="44"/>
      <c r="G10" s="404"/>
      <c r="H10" s="420"/>
      <c r="I10" s="429"/>
      <c r="J10" s="430"/>
      <c r="K10" s="431"/>
      <c r="L10" s="43"/>
      <c r="M10" s="406"/>
      <c r="N10" s="55"/>
      <c r="O10" s="64"/>
      <c r="P10" s="45"/>
      <c r="Q10" s="70"/>
      <c r="R10" s="439"/>
      <c r="S10" s="440"/>
    </row>
    <row r="11" spans="1:26" ht="63" customHeight="1" x14ac:dyDescent="0.35">
      <c r="A11" s="434"/>
      <c r="B11" s="399"/>
      <c r="C11" s="401"/>
      <c r="D11" s="403"/>
      <c r="E11" s="20"/>
      <c r="F11" s="21"/>
      <c r="G11" s="405"/>
      <c r="H11" s="419"/>
      <c r="I11" s="424"/>
      <c r="J11" s="426"/>
      <c r="K11" s="432"/>
      <c r="L11" s="81"/>
      <c r="M11" s="407"/>
      <c r="N11" s="56"/>
      <c r="O11" s="56"/>
      <c r="P11" s="61"/>
      <c r="Q11" s="69"/>
      <c r="R11" s="409"/>
      <c r="S11" s="441"/>
    </row>
    <row r="12" spans="1:26" ht="63" customHeight="1" x14ac:dyDescent="0.35">
      <c r="A12" s="433"/>
      <c r="B12" s="435"/>
      <c r="C12" s="436"/>
      <c r="D12" s="438"/>
      <c r="E12" s="22"/>
      <c r="F12" s="67"/>
      <c r="G12" s="404"/>
      <c r="H12" s="450"/>
      <c r="I12" s="429"/>
      <c r="J12" s="430"/>
      <c r="K12" s="431"/>
      <c r="L12" s="43"/>
      <c r="M12" s="406"/>
      <c r="N12" s="55"/>
      <c r="O12" s="64"/>
      <c r="P12" s="45"/>
      <c r="Q12" s="65"/>
      <c r="R12" s="439"/>
      <c r="S12" s="410"/>
    </row>
    <row r="13" spans="1:26" ht="60" customHeight="1" x14ac:dyDescent="0.35">
      <c r="A13" s="434"/>
      <c r="B13" s="399"/>
      <c r="C13" s="437"/>
      <c r="D13" s="403"/>
      <c r="E13" s="23"/>
      <c r="F13" s="48"/>
      <c r="G13" s="405"/>
      <c r="H13" s="419"/>
      <c r="I13" s="424"/>
      <c r="J13" s="426"/>
      <c r="K13" s="432"/>
      <c r="L13" s="81"/>
      <c r="M13" s="451"/>
      <c r="N13" s="47"/>
      <c r="O13" s="47"/>
      <c r="P13" s="46"/>
      <c r="Q13" s="51"/>
      <c r="R13" s="409"/>
      <c r="S13" s="411"/>
    </row>
    <row r="14" spans="1:26" s="42" customFormat="1" ht="63" customHeight="1" x14ac:dyDescent="0.35">
      <c r="A14" s="79"/>
      <c r="B14" s="79"/>
      <c r="C14" s="79"/>
      <c r="D14" s="79"/>
      <c r="E14" s="79"/>
      <c r="F14" s="79"/>
      <c r="G14" s="79"/>
      <c r="H14" s="79"/>
      <c r="I14" s="79"/>
      <c r="J14" s="80"/>
      <c r="K14" s="79"/>
      <c r="L14" s="79"/>
      <c r="M14" s="79"/>
      <c r="N14" s="79"/>
      <c r="O14" s="79"/>
      <c r="P14" s="80"/>
      <c r="Q14" s="79"/>
      <c r="R14" s="79"/>
      <c r="T14" s="78"/>
      <c r="U14" s="78"/>
      <c r="V14" s="78"/>
      <c r="W14" s="78"/>
      <c r="X14" s="78"/>
    </row>
    <row r="15" spans="1:26" s="9" customFormat="1" ht="63" customHeight="1" x14ac:dyDescent="0.35"/>
    <row r="16" spans="1:26" s="9" customFormat="1" ht="43.5" customHeight="1" thickBot="1" x14ac:dyDescent="0.4"/>
    <row r="17" spans="2:15" s="9" customFormat="1" ht="15" thickBot="1" x14ac:dyDescent="0.4">
      <c r="B17" s="71" t="s">
        <v>21</v>
      </c>
      <c r="F17" s="72"/>
      <c r="G17" s="73"/>
      <c r="H17" s="74"/>
    </row>
    <row r="18" spans="2:15" s="9" customFormat="1" ht="15" thickBot="1" x14ac:dyDescent="0.4">
      <c r="D18" s="71"/>
      <c r="F18" s="75"/>
    </row>
    <row r="19" spans="2:15" s="9" customFormat="1" ht="15" thickBot="1" x14ac:dyDescent="0.4">
      <c r="I19" s="71"/>
    </row>
    <row r="20" spans="2:15" s="9" customFormat="1" x14ac:dyDescent="0.35"/>
    <row r="21" spans="2:15" s="9" customFormat="1" x14ac:dyDescent="0.35"/>
    <row r="22" spans="2:15" s="9" customFormat="1" x14ac:dyDescent="0.35"/>
    <row r="23" spans="2:15" s="9" customFormat="1" x14ac:dyDescent="0.35"/>
    <row r="24" spans="2:15" s="9" customFormat="1" x14ac:dyDescent="0.35"/>
    <row r="25" spans="2:15" s="9" customFormat="1" x14ac:dyDescent="0.35"/>
    <row r="26" spans="2:15" s="9" customFormat="1" x14ac:dyDescent="0.35"/>
    <row r="27" spans="2:15" s="9" customFormat="1" x14ac:dyDescent="0.35"/>
    <row r="28" spans="2:15" s="9" customFormat="1" x14ac:dyDescent="0.35"/>
    <row r="29" spans="2:15" s="9" customFormat="1" x14ac:dyDescent="0.35"/>
    <row r="30" spans="2:15" s="9" customFormat="1" x14ac:dyDescent="0.35"/>
    <row r="31" spans="2:15" ht="26" x14ac:dyDescent="0.35">
      <c r="O31" s="7" t="s">
        <v>28</v>
      </c>
    </row>
    <row r="32" spans="2:15" ht="15" thickBot="1" x14ac:dyDescent="0.4">
      <c r="O32" s="38" t="s">
        <v>15</v>
      </c>
    </row>
  </sheetData>
  <mergeCells count="58">
    <mergeCell ref="R12:R13"/>
    <mergeCell ref="S12:S13"/>
    <mergeCell ref="A12:A13"/>
    <mergeCell ref="B12:B13"/>
    <mergeCell ref="C12:C13"/>
    <mergeCell ref="D12:D13"/>
    <mergeCell ref="G12:G13"/>
    <mergeCell ref="H12:H13"/>
    <mergeCell ref="I12:I13"/>
    <mergeCell ref="J12:J13"/>
    <mergeCell ref="K12:K13"/>
    <mergeCell ref="M12:M13"/>
    <mergeCell ref="R10:R11"/>
    <mergeCell ref="S10:S11"/>
    <mergeCell ref="A10:A11"/>
    <mergeCell ref="B10:B11"/>
    <mergeCell ref="C10:C11"/>
    <mergeCell ref="D10:D11"/>
    <mergeCell ref="G10:G11"/>
    <mergeCell ref="H10:H11"/>
    <mergeCell ref="I10:I11"/>
    <mergeCell ref="J10:J11"/>
    <mergeCell ref="K10:K11"/>
    <mergeCell ref="M10:M11"/>
    <mergeCell ref="R8:R9"/>
    <mergeCell ref="S8:S9"/>
    <mergeCell ref="L8:L9"/>
    <mergeCell ref="N8:N9"/>
    <mergeCell ref="O8:O9"/>
    <mergeCell ref="P8:P9"/>
    <mergeCell ref="Q8:Q9"/>
    <mergeCell ref="M8:M9"/>
    <mergeCell ref="A8:A9"/>
    <mergeCell ref="B8:B9"/>
    <mergeCell ref="C8:C9"/>
    <mergeCell ref="D8:D9"/>
    <mergeCell ref="G8:G9"/>
    <mergeCell ref="H8:H9"/>
    <mergeCell ref="F8:F9"/>
    <mergeCell ref="I6:I7"/>
    <mergeCell ref="J6:J7"/>
    <mergeCell ref="K6:K7"/>
    <mergeCell ref="I8:I9"/>
    <mergeCell ref="J8:J9"/>
    <mergeCell ref="K8:K9"/>
    <mergeCell ref="M6:M7"/>
    <mergeCell ref="R6:R7"/>
    <mergeCell ref="S6:S7"/>
    <mergeCell ref="B3:D3"/>
    <mergeCell ref="E3:H3"/>
    <mergeCell ref="I3:K3"/>
    <mergeCell ref="L3:Q3"/>
    <mergeCell ref="H6:H7"/>
    <mergeCell ref="A6:A7"/>
    <mergeCell ref="B6:B7"/>
    <mergeCell ref="C6:C7"/>
    <mergeCell ref="D6:D7"/>
    <mergeCell ref="G6:G7"/>
  </mergeCells>
  <pageMargins left="0.23622047244094491" right="0.23622047244094491" top="0.74803149606299213" bottom="0.74803149606299213" header="0.31496062992125984" footer="0.31496062992125984"/>
  <pageSetup paperSize="66" scale="95" orientation="landscape"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B7F4C-BD62-4056-8C21-B69F01339606}">
  <dimension ref="A1:Z31"/>
  <sheetViews>
    <sheetView zoomScaleNormal="100" workbookViewId="0">
      <selection activeCell="L8" sqref="L8:M9"/>
    </sheetView>
  </sheetViews>
  <sheetFormatPr defaultRowHeight="14.5" outlineLevelRow="1" x14ac:dyDescent="0.35"/>
  <cols>
    <col min="1" max="1" width="12.54296875" customWidth="1"/>
    <col min="2" max="2" width="23.1796875" customWidth="1"/>
    <col min="3" max="3" width="20.54296875" customWidth="1"/>
    <col min="4" max="4" width="13.1796875" customWidth="1"/>
    <col min="5" max="5" width="10.1796875" customWidth="1"/>
    <col min="6" max="6" width="11.81640625" customWidth="1"/>
    <col min="7" max="7" width="10.1796875" customWidth="1"/>
    <col min="8" max="8" width="9.1796875" customWidth="1"/>
    <col min="9" max="10" width="8.81640625" customWidth="1"/>
    <col min="11" max="11" width="5" customWidth="1"/>
    <col min="12" max="12" width="9.453125" customWidth="1"/>
    <col min="13" max="13" width="11" customWidth="1"/>
    <col min="14" max="14" width="10.54296875" customWidth="1"/>
    <col min="15" max="15" width="9.81640625" customWidth="1"/>
    <col min="16" max="16" width="11.54296875" customWidth="1"/>
    <col min="17" max="17" width="9" customWidth="1"/>
    <col min="18" max="18" width="11.1796875" customWidth="1"/>
    <col min="19" max="19" width="39" customWidth="1"/>
    <col min="20" max="20" width="9.1796875" style="9" customWidth="1"/>
    <col min="21" max="21" width="4.81640625" style="9" customWidth="1"/>
    <col min="22" max="22" width="11" style="9" customWidth="1"/>
    <col min="23" max="24" width="9.1796875" style="9"/>
    <col min="25" max="25" width="10.453125" customWidth="1"/>
    <col min="26" max="26" width="18.54296875" customWidth="1"/>
  </cols>
  <sheetData>
    <row r="1" spans="1:26" s="9" customFormat="1" ht="14.25" customHeight="1" x14ac:dyDescent="0.35">
      <c r="A1" s="10" t="s">
        <v>57</v>
      </c>
      <c r="B1" s="11"/>
      <c r="C1" s="11"/>
      <c r="D1" s="11"/>
      <c r="E1" s="11"/>
      <c r="F1" s="12"/>
      <c r="G1" s="17"/>
      <c r="H1" s="17"/>
      <c r="I1" s="12"/>
      <c r="J1" s="13"/>
      <c r="L1" s="13"/>
      <c r="M1" s="13"/>
      <c r="N1" s="14"/>
      <c r="O1" s="14"/>
      <c r="P1" s="14"/>
      <c r="Q1" s="14"/>
      <c r="R1" s="13"/>
      <c r="S1" s="13"/>
      <c r="T1" s="15"/>
      <c r="U1" s="11"/>
      <c r="V1" s="13"/>
      <c r="W1" s="13"/>
      <c r="X1" s="11"/>
      <c r="Y1" s="14"/>
      <c r="Z1" s="12"/>
    </row>
    <row r="2" spans="1:26" s="9" customFormat="1" ht="6.75" customHeight="1" thickBot="1" x14ac:dyDescent="0.4"/>
    <row r="3" spans="1:26" s="29" customFormat="1" ht="22.5" customHeight="1" thickBot="1" x14ac:dyDescent="0.4">
      <c r="A3" s="26"/>
      <c r="B3" s="412" t="s">
        <v>49</v>
      </c>
      <c r="C3" s="413"/>
      <c r="D3" s="413"/>
      <c r="E3" s="414" t="s">
        <v>0</v>
      </c>
      <c r="F3" s="415"/>
      <c r="G3" s="484"/>
      <c r="H3" s="414" t="s">
        <v>1</v>
      </c>
      <c r="I3" s="415"/>
      <c r="J3" s="484"/>
      <c r="K3" s="87"/>
      <c r="L3" s="98" t="s">
        <v>2</v>
      </c>
      <c r="M3" s="99"/>
      <c r="N3" s="99"/>
      <c r="O3" s="99"/>
      <c r="P3" s="99"/>
      <c r="Q3" s="100"/>
      <c r="R3" s="27"/>
      <c r="S3" s="28"/>
      <c r="T3" s="76"/>
      <c r="U3" s="76"/>
      <c r="V3" s="76"/>
      <c r="W3" s="76"/>
      <c r="X3" s="76"/>
    </row>
    <row r="4" spans="1:26" ht="66" customHeight="1" x14ac:dyDescent="0.35">
      <c r="A4" s="18" t="s">
        <v>3</v>
      </c>
      <c r="B4" s="2" t="s">
        <v>26</v>
      </c>
      <c r="C4" s="91" t="s">
        <v>30</v>
      </c>
      <c r="D4" s="85" t="s">
        <v>58</v>
      </c>
      <c r="E4" s="1" t="s">
        <v>5</v>
      </c>
      <c r="F4" s="25" t="s">
        <v>72</v>
      </c>
      <c r="G4" s="24" t="s">
        <v>25</v>
      </c>
      <c r="H4" s="6" t="s">
        <v>6</v>
      </c>
      <c r="I4" s="6" t="s">
        <v>7</v>
      </c>
      <c r="J4" s="52" t="s">
        <v>39</v>
      </c>
      <c r="K4" s="58"/>
      <c r="L4" s="7" t="s">
        <v>9</v>
      </c>
      <c r="M4" s="7" t="s">
        <v>10</v>
      </c>
      <c r="N4" s="7" t="s">
        <v>11</v>
      </c>
      <c r="O4" s="6" t="s">
        <v>12</v>
      </c>
      <c r="P4" s="7" t="s">
        <v>28</v>
      </c>
      <c r="Q4" s="49" t="s">
        <v>40</v>
      </c>
      <c r="R4" s="3" t="s">
        <v>23</v>
      </c>
      <c r="S4" s="8" t="s">
        <v>14</v>
      </c>
    </row>
    <row r="5" spans="1:26" s="41" customFormat="1" ht="21" customHeight="1" thickBot="1" x14ac:dyDescent="0.35">
      <c r="A5" s="30"/>
      <c r="B5" s="31"/>
      <c r="C5" s="92"/>
      <c r="D5" s="86"/>
      <c r="E5" s="34" t="s">
        <v>32</v>
      </c>
      <c r="F5" s="35" t="s">
        <v>16</v>
      </c>
      <c r="G5" s="36" t="s">
        <v>16</v>
      </c>
      <c r="H5" s="38" t="s">
        <v>32</v>
      </c>
      <c r="I5" s="38"/>
      <c r="J5" s="53" t="s">
        <v>15</v>
      </c>
      <c r="K5" s="59"/>
      <c r="L5" s="38" t="s">
        <v>32</v>
      </c>
      <c r="M5" s="38" t="s">
        <v>17</v>
      </c>
      <c r="N5" s="38" t="s">
        <v>17</v>
      </c>
      <c r="O5" s="38"/>
      <c r="P5" s="38" t="s">
        <v>15</v>
      </c>
      <c r="Q5" s="50" t="s">
        <v>15</v>
      </c>
      <c r="R5" s="39" t="s">
        <v>16</v>
      </c>
      <c r="S5" s="40"/>
      <c r="T5" s="77"/>
      <c r="U5" s="77"/>
      <c r="V5" s="77"/>
      <c r="W5" s="77"/>
      <c r="X5" s="77"/>
    </row>
    <row r="6" spans="1:26" ht="89.25" customHeight="1" thickBot="1" x14ac:dyDescent="0.4">
      <c r="A6" s="396" t="s">
        <v>55</v>
      </c>
      <c r="B6" s="114" t="s">
        <v>64</v>
      </c>
      <c r="C6" s="480" t="s">
        <v>19</v>
      </c>
      <c r="D6" s="455" t="s">
        <v>59</v>
      </c>
      <c r="E6" s="83">
        <f>J6+Q6</f>
        <v>1609961</v>
      </c>
      <c r="F6" s="404"/>
      <c r="G6" s="418" t="s">
        <v>19</v>
      </c>
      <c r="H6" s="425">
        <v>960711</v>
      </c>
      <c r="I6" s="425">
        <v>0</v>
      </c>
      <c r="J6" s="427">
        <f>H6</f>
        <v>960711</v>
      </c>
      <c r="K6" s="88" t="s">
        <v>18</v>
      </c>
      <c r="L6" s="60">
        <v>649250</v>
      </c>
      <c r="M6" s="482">
        <f>3430128*0.277778</f>
        <v>952814.09558400011</v>
      </c>
      <c r="N6" s="54"/>
      <c r="O6" s="63"/>
      <c r="P6" s="63"/>
      <c r="Q6" s="62">
        <f>L6</f>
        <v>649250</v>
      </c>
      <c r="R6" s="408">
        <v>0</v>
      </c>
      <c r="S6" s="472" t="s">
        <v>66</v>
      </c>
    </row>
    <row r="7" spans="1:26" ht="90.75" customHeight="1" x14ac:dyDescent="0.35">
      <c r="A7" s="476"/>
      <c r="B7" s="106" t="s">
        <v>65</v>
      </c>
      <c r="C7" s="481"/>
      <c r="D7" s="477"/>
      <c r="E7" s="95">
        <f>J6+Q7</f>
        <v>1966115.04876704</v>
      </c>
      <c r="F7" s="478"/>
      <c r="G7" s="479"/>
      <c r="H7" s="483"/>
      <c r="I7" s="483"/>
      <c r="J7" s="485"/>
      <c r="K7" s="104" t="s">
        <v>20</v>
      </c>
      <c r="L7" s="105"/>
      <c r="M7" s="483"/>
      <c r="N7" s="96">
        <f>40907*0.277778</f>
        <v>11363.064646000001</v>
      </c>
      <c r="O7" s="96">
        <v>0</v>
      </c>
      <c r="P7" s="96">
        <f>(M6-N7)*1.08</f>
        <v>1016767.1134130402</v>
      </c>
      <c r="Q7" s="103">
        <f>P7-N7</f>
        <v>1005404.0487670401</v>
      </c>
      <c r="R7" s="474"/>
      <c r="S7" s="475"/>
    </row>
    <row r="8" spans="1:26" s="9" customFormat="1" ht="90" customHeight="1" outlineLevel="1" thickBot="1" x14ac:dyDescent="0.4">
      <c r="A8" s="470" t="s">
        <v>33</v>
      </c>
      <c r="B8" s="114" t="s">
        <v>68</v>
      </c>
      <c r="C8" s="117" t="s">
        <v>70</v>
      </c>
      <c r="D8" s="455"/>
      <c r="E8" s="102"/>
      <c r="F8" s="457"/>
      <c r="G8" s="418"/>
      <c r="H8" s="425"/>
      <c r="I8" s="425"/>
      <c r="J8" s="461"/>
      <c r="K8" s="88" t="s">
        <v>18</v>
      </c>
      <c r="L8" s="60">
        <v>247242</v>
      </c>
      <c r="M8" s="425">
        <f>1101622*0.2777778</f>
        <v>306006.13559160003</v>
      </c>
      <c r="N8" s="55"/>
      <c r="O8" s="64"/>
      <c r="P8" s="64"/>
      <c r="Q8" s="62"/>
      <c r="R8" s="408"/>
      <c r="S8" s="472" t="s">
        <v>69</v>
      </c>
      <c r="T8" s="90"/>
    </row>
    <row r="9" spans="1:26" s="9" customFormat="1" ht="90" customHeight="1" outlineLevel="1" x14ac:dyDescent="0.35">
      <c r="A9" s="471"/>
      <c r="B9" s="106" t="s">
        <v>71</v>
      </c>
      <c r="C9" s="101" t="s">
        <v>67</v>
      </c>
      <c r="D9" s="456"/>
      <c r="E9" s="112"/>
      <c r="F9" s="458"/>
      <c r="G9" s="459"/>
      <c r="H9" s="460"/>
      <c r="I9" s="460"/>
      <c r="J9" s="462"/>
      <c r="K9" s="110" t="s">
        <v>20</v>
      </c>
      <c r="L9" s="111"/>
      <c r="M9" s="460"/>
      <c r="N9" s="107">
        <f>18934*0.2777778</f>
        <v>5259.4448652000001</v>
      </c>
      <c r="O9" s="107">
        <v>0</v>
      </c>
      <c r="P9" s="108">
        <f>(M8-N9)*1.08</f>
        <v>324806.42598451203</v>
      </c>
      <c r="Q9" s="109"/>
      <c r="R9" s="452"/>
      <c r="S9" s="473"/>
      <c r="T9" s="90"/>
    </row>
    <row r="10" spans="1:26" s="9" customFormat="1" ht="47.5" customHeight="1" outlineLevel="1" thickBot="1" x14ac:dyDescent="0.4">
      <c r="A10" s="463" t="s">
        <v>34</v>
      </c>
      <c r="B10" s="398" t="s">
        <v>43</v>
      </c>
      <c r="C10" s="93"/>
      <c r="D10" s="455"/>
      <c r="E10" s="102"/>
      <c r="F10" s="457"/>
      <c r="G10" s="418"/>
      <c r="H10" s="425"/>
      <c r="I10" s="425"/>
      <c r="J10" s="461"/>
      <c r="K10" s="88" t="s">
        <v>18</v>
      </c>
      <c r="L10" s="60"/>
      <c r="M10" s="425"/>
      <c r="N10" s="55"/>
      <c r="O10" s="64"/>
      <c r="P10" s="64"/>
      <c r="Q10" s="62"/>
      <c r="R10" s="408"/>
      <c r="S10" s="472"/>
      <c r="T10" s="90"/>
    </row>
    <row r="11" spans="1:26" s="9" customFormat="1" ht="47.5" customHeight="1" outlineLevel="1" x14ac:dyDescent="0.35">
      <c r="A11" s="464"/>
      <c r="B11" s="465"/>
      <c r="C11" s="113"/>
      <c r="D11" s="456"/>
      <c r="E11" s="112"/>
      <c r="F11" s="458"/>
      <c r="G11" s="459"/>
      <c r="H11" s="460"/>
      <c r="I11" s="460"/>
      <c r="J11" s="462"/>
      <c r="K11" s="110" t="s">
        <v>20</v>
      </c>
      <c r="L11" s="111"/>
      <c r="M11" s="460"/>
      <c r="N11" s="107"/>
      <c r="O11" s="107"/>
      <c r="P11" s="107"/>
      <c r="Q11" s="109"/>
      <c r="R11" s="452"/>
      <c r="S11" s="473"/>
      <c r="T11" s="90"/>
    </row>
    <row r="12" spans="1:26" s="9" customFormat="1" ht="47.5" customHeight="1" outlineLevel="1" thickBot="1" x14ac:dyDescent="0.4">
      <c r="A12" s="470" t="s">
        <v>35</v>
      </c>
      <c r="B12" s="398" t="s">
        <v>44</v>
      </c>
      <c r="C12" s="466" t="s">
        <v>42</v>
      </c>
      <c r="D12" s="455"/>
      <c r="E12" s="102"/>
      <c r="F12" s="457"/>
      <c r="G12" s="418"/>
      <c r="H12" s="425"/>
      <c r="I12" s="425"/>
      <c r="J12" s="461"/>
      <c r="K12" s="88" t="s">
        <v>18</v>
      </c>
      <c r="L12" s="60"/>
      <c r="M12" s="60"/>
      <c r="N12" s="55"/>
      <c r="O12" s="64"/>
      <c r="P12" s="64"/>
      <c r="Q12" s="62"/>
      <c r="R12" s="408"/>
      <c r="S12" s="468" t="s">
        <v>48</v>
      </c>
      <c r="T12" s="90"/>
    </row>
    <row r="13" spans="1:26" s="9" customFormat="1" ht="47.5" customHeight="1" outlineLevel="1" x14ac:dyDescent="0.35">
      <c r="A13" s="471"/>
      <c r="B13" s="465"/>
      <c r="C13" s="467"/>
      <c r="D13" s="456"/>
      <c r="E13" s="112"/>
      <c r="F13" s="458"/>
      <c r="G13" s="459"/>
      <c r="H13" s="460"/>
      <c r="I13" s="460"/>
      <c r="J13" s="462"/>
      <c r="K13" s="110" t="s">
        <v>20</v>
      </c>
      <c r="L13" s="111"/>
      <c r="M13" s="107"/>
      <c r="N13" s="107"/>
      <c r="O13" s="107"/>
      <c r="P13" s="107"/>
      <c r="Q13" s="109"/>
      <c r="R13" s="452"/>
      <c r="S13" s="469"/>
      <c r="T13" s="90"/>
    </row>
    <row r="14" spans="1:26" s="9" customFormat="1" ht="47.5" customHeight="1" outlineLevel="1" thickBot="1" x14ac:dyDescent="0.4">
      <c r="A14" s="463" t="s">
        <v>36</v>
      </c>
      <c r="B14" s="398" t="s">
        <v>41</v>
      </c>
      <c r="C14" s="466"/>
      <c r="D14" s="455"/>
      <c r="E14" s="102"/>
      <c r="F14" s="457"/>
      <c r="G14" s="418"/>
      <c r="H14" s="425"/>
      <c r="I14" s="425"/>
      <c r="J14" s="461"/>
      <c r="K14" s="88" t="s">
        <v>18</v>
      </c>
      <c r="L14" s="60"/>
      <c r="M14" s="60"/>
      <c r="N14" s="55"/>
      <c r="O14" s="64"/>
      <c r="P14" s="64"/>
      <c r="Q14" s="62"/>
      <c r="R14" s="408"/>
      <c r="S14" s="453" t="s">
        <v>56</v>
      </c>
    </row>
    <row r="15" spans="1:26" s="9" customFormat="1" ht="47.5" customHeight="1" outlineLevel="1" x14ac:dyDescent="0.35">
      <c r="A15" s="464"/>
      <c r="B15" s="465"/>
      <c r="C15" s="467"/>
      <c r="D15" s="456"/>
      <c r="E15" s="112"/>
      <c r="F15" s="458"/>
      <c r="G15" s="459"/>
      <c r="H15" s="460"/>
      <c r="I15" s="460"/>
      <c r="J15" s="462"/>
      <c r="K15" s="110" t="s">
        <v>20</v>
      </c>
      <c r="L15" s="111"/>
      <c r="M15" s="107"/>
      <c r="N15" s="107"/>
      <c r="O15" s="107"/>
      <c r="P15" s="107"/>
      <c r="Q15" s="109"/>
      <c r="R15" s="452"/>
      <c r="S15" s="454"/>
    </row>
    <row r="16" spans="1:26" s="9" customFormat="1" ht="47.5" customHeight="1" outlineLevel="1" thickBot="1" x14ac:dyDescent="0.4">
      <c r="A16" s="463" t="s">
        <v>38</v>
      </c>
      <c r="B16" s="398" t="s">
        <v>45</v>
      </c>
      <c r="C16" s="93"/>
      <c r="D16" s="455"/>
      <c r="E16" s="102"/>
      <c r="F16" s="457"/>
      <c r="G16" s="418"/>
      <c r="H16" s="425"/>
      <c r="I16" s="425"/>
      <c r="J16" s="461"/>
      <c r="K16" s="88" t="s">
        <v>18</v>
      </c>
      <c r="L16" s="60"/>
      <c r="M16" s="60"/>
      <c r="N16" s="55"/>
      <c r="O16" s="64"/>
      <c r="P16" s="64"/>
      <c r="Q16" s="62"/>
      <c r="R16" s="408"/>
      <c r="S16" s="453" t="s">
        <v>46</v>
      </c>
    </row>
    <row r="17" spans="1:19" s="9" customFormat="1" ht="47.5" customHeight="1" outlineLevel="1" x14ac:dyDescent="0.35">
      <c r="A17" s="464"/>
      <c r="B17" s="465"/>
      <c r="C17" s="113"/>
      <c r="D17" s="456"/>
      <c r="E17" s="112"/>
      <c r="F17" s="458"/>
      <c r="G17" s="459"/>
      <c r="H17" s="460"/>
      <c r="I17" s="460"/>
      <c r="J17" s="462"/>
      <c r="K17" s="110" t="s">
        <v>20</v>
      </c>
      <c r="L17" s="111"/>
      <c r="M17" s="107"/>
      <c r="N17" s="107"/>
      <c r="O17" s="107"/>
      <c r="P17" s="107"/>
      <c r="Q17" s="109"/>
      <c r="R17" s="452"/>
      <c r="S17" s="454"/>
    </row>
    <row r="18" spans="1:19" s="9" customFormat="1" ht="47.5" customHeight="1" outlineLevel="1" thickBot="1" x14ac:dyDescent="0.4">
      <c r="A18" s="463" t="s">
        <v>37</v>
      </c>
      <c r="B18" s="398" t="s">
        <v>50</v>
      </c>
      <c r="C18" s="93"/>
      <c r="D18" s="455"/>
      <c r="E18" s="102"/>
      <c r="F18" s="457"/>
      <c r="G18" s="418"/>
      <c r="H18" s="425"/>
      <c r="I18" s="425"/>
      <c r="J18" s="461"/>
      <c r="K18" s="88" t="s">
        <v>18</v>
      </c>
      <c r="L18" s="60"/>
      <c r="M18" s="60"/>
      <c r="N18" s="55"/>
      <c r="O18" s="64"/>
      <c r="P18" s="64"/>
      <c r="Q18" s="62"/>
      <c r="R18" s="408"/>
      <c r="S18" s="453" t="s">
        <v>47</v>
      </c>
    </row>
    <row r="19" spans="1:19" s="9" customFormat="1" ht="47.5" customHeight="1" outlineLevel="1" x14ac:dyDescent="0.35">
      <c r="A19" s="464"/>
      <c r="B19" s="465"/>
      <c r="C19" s="113"/>
      <c r="D19" s="456"/>
      <c r="E19" s="112"/>
      <c r="F19" s="458"/>
      <c r="G19" s="459"/>
      <c r="H19" s="460"/>
      <c r="I19" s="460"/>
      <c r="J19" s="462"/>
      <c r="K19" s="110" t="s">
        <v>20</v>
      </c>
      <c r="L19" s="111"/>
      <c r="M19" s="107"/>
      <c r="N19" s="107"/>
      <c r="O19" s="107"/>
      <c r="P19" s="107"/>
      <c r="Q19" s="109"/>
      <c r="R19" s="452"/>
      <c r="S19" s="454"/>
    </row>
    <row r="20" spans="1:19" s="9" customFormat="1" ht="18" customHeight="1" thickBot="1" x14ac:dyDescent="0.4"/>
    <row r="21" spans="1:19" s="9" customFormat="1" ht="47.5" customHeight="1" thickBot="1" x14ac:dyDescent="0.4">
      <c r="A21" s="396" t="s">
        <v>54</v>
      </c>
      <c r="B21" s="398" t="s">
        <v>52</v>
      </c>
      <c r="C21" s="93"/>
      <c r="D21" s="455"/>
      <c r="E21" s="83"/>
      <c r="F21" s="404"/>
      <c r="G21" s="418"/>
      <c r="H21" s="425"/>
      <c r="I21" s="425"/>
      <c r="J21" s="427"/>
      <c r="K21" s="88" t="s">
        <v>18</v>
      </c>
      <c r="L21" s="60"/>
      <c r="M21" s="60"/>
      <c r="N21" s="54"/>
      <c r="O21" s="63"/>
      <c r="P21" s="63"/>
      <c r="Q21" s="62"/>
      <c r="R21" s="408"/>
      <c r="S21" s="410"/>
    </row>
    <row r="22" spans="1:19" s="9" customFormat="1" ht="63" thickBot="1" x14ac:dyDescent="0.4">
      <c r="A22" s="397"/>
      <c r="B22" s="399"/>
      <c r="C22" s="94"/>
      <c r="D22" s="486"/>
      <c r="E22" s="84"/>
      <c r="F22" s="405"/>
      <c r="G22" s="419"/>
      <c r="H22" s="426"/>
      <c r="I22" s="426"/>
      <c r="J22" s="428"/>
      <c r="K22" s="89" t="s">
        <v>20</v>
      </c>
      <c r="L22" s="54"/>
      <c r="M22" s="57"/>
      <c r="N22" s="57"/>
      <c r="O22" s="57"/>
      <c r="P22" s="57"/>
      <c r="Q22" s="51"/>
      <c r="R22" s="409"/>
      <c r="S22" s="411"/>
    </row>
    <row r="23" spans="1:19" s="9" customFormat="1" ht="68.5" outlineLevel="1" thickBot="1" x14ac:dyDescent="0.4">
      <c r="A23" s="487" t="s">
        <v>51</v>
      </c>
      <c r="B23" s="398" t="s">
        <v>53</v>
      </c>
      <c r="C23" s="93"/>
      <c r="D23" s="455"/>
      <c r="E23" s="83"/>
      <c r="F23" s="404"/>
      <c r="G23" s="418"/>
      <c r="H23" s="425"/>
      <c r="I23" s="425"/>
      <c r="J23" s="427"/>
      <c r="K23" s="88" t="s">
        <v>18</v>
      </c>
      <c r="L23" s="60"/>
      <c r="M23" s="60"/>
      <c r="N23" s="54"/>
      <c r="O23" s="63"/>
      <c r="P23" s="63"/>
      <c r="Q23" s="62"/>
      <c r="R23" s="408"/>
      <c r="S23" s="410"/>
    </row>
    <row r="24" spans="1:19" s="9" customFormat="1" ht="62.5" outlineLevel="1" x14ac:dyDescent="0.35">
      <c r="A24" s="488"/>
      <c r="B24" s="399"/>
      <c r="C24" s="94"/>
      <c r="D24" s="486"/>
      <c r="E24" s="84"/>
      <c r="F24" s="405"/>
      <c r="G24" s="419"/>
      <c r="H24" s="426"/>
      <c r="I24" s="426"/>
      <c r="J24" s="428"/>
      <c r="K24" s="89" t="s">
        <v>20</v>
      </c>
      <c r="L24" s="54"/>
      <c r="M24" s="57"/>
      <c r="N24" s="57"/>
      <c r="O24" s="57"/>
      <c r="P24" s="57"/>
      <c r="Q24" s="51"/>
      <c r="R24" s="409"/>
      <c r="S24" s="411"/>
    </row>
    <row r="26" spans="1:19" x14ac:dyDescent="0.35">
      <c r="A26" s="97" t="s">
        <v>60</v>
      </c>
    </row>
    <row r="27" spans="1:19" x14ac:dyDescent="0.35">
      <c r="A27" s="97"/>
    </row>
    <row r="29" spans="1:19" x14ac:dyDescent="0.35">
      <c r="A29" s="97" t="s">
        <v>61</v>
      </c>
    </row>
    <row r="30" spans="1:19" x14ac:dyDescent="0.35">
      <c r="A30" t="s">
        <v>62</v>
      </c>
    </row>
    <row r="31" spans="1:19" x14ac:dyDescent="0.35">
      <c r="A31" t="s">
        <v>63</v>
      </c>
    </row>
  </sheetData>
  <mergeCells count="97">
    <mergeCell ref="H23:H24"/>
    <mergeCell ref="I23:I24"/>
    <mergeCell ref="J23:J24"/>
    <mergeCell ref="R23:R24"/>
    <mergeCell ref="S23:S24"/>
    <mergeCell ref="A23:A24"/>
    <mergeCell ref="B23:B24"/>
    <mergeCell ref="D23:D24"/>
    <mergeCell ref="F23:F24"/>
    <mergeCell ref="G23:G24"/>
    <mergeCell ref="H21:H22"/>
    <mergeCell ref="I21:I22"/>
    <mergeCell ref="J21:J22"/>
    <mergeCell ref="R21:R22"/>
    <mergeCell ref="S21:S22"/>
    <mergeCell ref="A21:A22"/>
    <mergeCell ref="B21:B22"/>
    <mergeCell ref="D21:D22"/>
    <mergeCell ref="F21:F22"/>
    <mergeCell ref="G21:G22"/>
    <mergeCell ref="R6:R7"/>
    <mergeCell ref="S6:S7"/>
    <mergeCell ref="B3:D3"/>
    <mergeCell ref="A6:A7"/>
    <mergeCell ref="D6:D7"/>
    <mergeCell ref="F6:F7"/>
    <mergeCell ref="G6:G7"/>
    <mergeCell ref="C6:C7"/>
    <mergeCell ref="M6:M7"/>
    <mergeCell ref="E3:G3"/>
    <mergeCell ref="H3:J3"/>
    <mergeCell ref="H6:H7"/>
    <mergeCell ref="I6:I7"/>
    <mergeCell ref="J6:J7"/>
    <mergeCell ref="S10:S11"/>
    <mergeCell ref="R10:R11"/>
    <mergeCell ref="A10:A11"/>
    <mergeCell ref="R8:R9"/>
    <mergeCell ref="S8:S9"/>
    <mergeCell ref="I8:I9"/>
    <mergeCell ref="J8:J9"/>
    <mergeCell ref="A8:A9"/>
    <mergeCell ref="D8:D9"/>
    <mergeCell ref="G8:G9"/>
    <mergeCell ref="H8:H9"/>
    <mergeCell ref="M8:M9"/>
    <mergeCell ref="M10:M11"/>
    <mergeCell ref="I10:I11"/>
    <mergeCell ref="F8:F9"/>
    <mergeCell ref="J10:J11"/>
    <mergeCell ref="S12:S13"/>
    <mergeCell ref="R12:R13"/>
    <mergeCell ref="A12:A13"/>
    <mergeCell ref="B12:B13"/>
    <mergeCell ref="D12:D13"/>
    <mergeCell ref="H12:H13"/>
    <mergeCell ref="I12:I13"/>
    <mergeCell ref="C12:C13"/>
    <mergeCell ref="F12:F13"/>
    <mergeCell ref="G12:G13"/>
    <mergeCell ref="J12:J13"/>
    <mergeCell ref="B10:B11"/>
    <mergeCell ref="D10:D11"/>
    <mergeCell ref="F10:F11"/>
    <mergeCell ref="G10:G11"/>
    <mergeCell ref="H10:H11"/>
    <mergeCell ref="F14:F15"/>
    <mergeCell ref="B16:B17"/>
    <mergeCell ref="D16:D17"/>
    <mergeCell ref="F16:F17"/>
    <mergeCell ref="B18:B19"/>
    <mergeCell ref="C14:C15"/>
    <mergeCell ref="A14:A15"/>
    <mergeCell ref="A16:A17"/>
    <mergeCell ref="A18:A19"/>
    <mergeCell ref="B14:B15"/>
    <mergeCell ref="D14:D15"/>
    <mergeCell ref="S16:S17"/>
    <mergeCell ref="G14:G15"/>
    <mergeCell ref="H14:H15"/>
    <mergeCell ref="I14:I15"/>
    <mergeCell ref="J14:J15"/>
    <mergeCell ref="R14:R15"/>
    <mergeCell ref="S14:S15"/>
    <mergeCell ref="G16:G17"/>
    <mergeCell ref="H16:H17"/>
    <mergeCell ref="I16:I17"/>
    <mergeCell ref="J16:J17"/>
    <mergeCell ref="R16:R17"/>
    <mergeCell ref="R18:R19"/>
    <mergeCell ref="S18:S19"/>
    <mergeCell ref="D18:D19"/>
    <mergeCell ref="F18:F19"/>
    <mergeCell ref="G18:G19"/>
    <mergeCell ref="H18:H19"/>
    <mergeCell ref="I18:I19"/>
    <mergeCell ref="J18:J19"/>
  </mergeCells>
  <hyperlinks>
    <hyperlink ref="S12:S13" r:id="rId1" display="Renewable electricity commitment" xr:uid="{10F1CB22-4C74-4D9F-A520-B851F684C102}"/>
  </hyperlinks>
  <pageMargins left="0.23622047244094491" right="0.23622047244094491" top="0.74803149606299213" bottom="0.74803149606299213" header="0.31496062992125984" footer="0.31496062992125984"/>
  <pageSetup paperSize="66" scale="95" orientation="landscape" cellComments="asDisplayed"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D3369-F3DA-43C6-833F-92F8B83FCD9F}">
  <dimension ref="A1:Z25"/>
  <sheetViews>
    <sheetView zoomScaleNormal="100" workbookViewId="0">
      <selection activeCell="G8" sqref="G8:G9"/>
    </sheetView>
  </sheetViews>
  <sheetFormatPr defaultRowHeight="14.5" outlineLevelRow="1" x14ac:dyDescent="0.35"/>
  <cols>
    <col min="1" max="1" width="12.54296875" customWidth="1"/>
    <col min="2" max="2" width="23.1796875" customWidth="1"/>
    <col min="3" max="3" width="20.54296875" customWidth="1"/>
    <col min="4" max="4" width="13.1796875" customWidth="1"/>
    <col min="5" max="5" width="10.1796875" customWidth="1"/>
    <col min="6" max="6" width="11.81640625" customWidth="1"/>
    <col min="7" max="7" width="10.1796875" customWidth="1"/>
    <col min="8" max="8" width="9.1796875" customWidth="1"/>
    <col min="9" max="10" width="8.81640625" customWidth="1"/>
    <col min="11" max="11" width="5" customWidth="1"/>
    <col min="12" max="12" width="9.453125" customWidth="1"/>
    <col min="13" max="13" width="11" customWidth="1"/>
    <col min="14" max="14" width="10.54296875" customWidth="1"/>
    <col min="15" max="15" width="9.81640625" customWidth="1"/>
    <col min="16" max="16" width="11.54296875" customWidth="1"/>
    <col min="17" max="17" width="9" customWidth="1"/>
    <col min="18" max="18" width="11.1796875" customWidth="1"/>
    <col min="19" max="19" width="39" customWidth="1"/>
    <col min="20" max="20" width="9.1796875" style="9" customWidth="1"/>
    <col min="21" max="21" width="4.81640625" style="9" customWidth="1"/>
    <col min="22" max="22" width="16.81640625" style="9" customWidth="1"/>
    <col min="23" max="24" width="9.1796875" style="9"/>
    <col min="25" max="25" width="10.453125" customWidth="1"/>
    <col min="26" max="26" width="18.54296875" customWidth="1"/>
  </cols>
  <sheetData>
    <row r="1" spans="1:26" s="9" customFormat="1" ht="14.25" customHeight="1" x14ac:dyDescent="0.35">
      <c r="A1" s="10" t="s">
        <v>57</v>
      </c>
      <c r="B1" s="11"/>
      <c r="C1" s="11"/>
      <c r="D1" s="11"/>
      <c r="E1" s="11"/>
      <c r="F1" s="12"/>
      <c r="G1" s="17"/>
      <c r="H1" s="17"/>
      <c r="I1" s="12"/>
      <c r="J1" s="13"/>
      <c r="L1" s="13"/>
      <c r="M1" s="13"/>
      <c r="N1" s="14"/>
      <c r="O1" s="14"/>
      <c r="P1" s="14"/>
      <c r="Q1" s="14"/>
      <c r="R1" s="13"/>
      <c r="S1" s="13"/>
      <c r="T1" s="15"/>
      <c r="U1" s="11"/>
      <c r="V1" s="13"/>
      <c r="W1" s="13"/>
      <c r="X1" s="11"/>
      <c r="Y1" s="14"/>
      <c r="Z1" s="12"/>
    </row>
    <row r="2" spans="1:26" s="9" customFormat="1" ht="6.75" customHeight="1" thickBot="1" x14ac:dyDescent="0.4"/>
    <row r="3" spans="1:26" s="29" customFormat="1" ht="22.5" customHeight="1" thickBot="1" x14ac:dyDescent="0.4">
      <c r="A3" s="26"/>
      <c r="B3" s="412" t="s">
        <v>49</v>
      </c>
      <c r="C3" s="413"/>
      <c r="D3" s="413"/>
      <c r="E3" s="414" t="s">
        <v>0</v>
      </c>
      <c r="F3" s="415"/>
      <c r="G3" s="484"/>
      <c r="H3" s="414" t="s">
        <v>1</v>
      </c>
      <c r="I3" s="415"/>
      <c r="J3" s="484"/>
      <c r="K3" s="87"/>
      <c r="L3" s="412" t="s">
        <v>2</v>
      </c>
      <c r="M3" s="413"/>
      <c r="N3" s="413"/>
      <c r="O3" s="413"/>
      <c r="P3" s="413"/>
      <c r="Q3" s="417"/>
      <c r="R3" s="27"/>
      <c r="S3" s="28"/>
      <c r="T3" s="76"/>
      <c r="U3" s="76"/>
      <c r="V3" s="76"/>
      <c r="W3" s="76"/>
      <c r="X3" s="76"/>
    </row>
    <row r="4" spans="1:26" ht="66" customHeight="1" x14ac:dyDescent="0.35">
      <c r="A4" s="18" t="s">
        <v>3</v>
      </c>
      <c r="B4" s="2" t="s">
        <v>26</v>
      </c>
      <c r="C4" s="91" t="s">
        <v>30</v>
      </c>
      <c r="D4" s="85" t="s">
        <v>58</v>
      </c>
      <c r="E4" s="1" t="s">
        <v>5</v>
      </c>
      <c r="F4" s="25" t="s">
        <v>87</v>
      </c>
      <c r="G4" s="24" t="s">
        <v>25</v>
      </c>
      <c r="H4" s="6" t="s">
        <v>6</v>
      </c>
      <c r="I4" s="6" t="s">
        <v>7</v>
      </c>
      <c r="J4" s="52" t="s">
        <v>39</v>
      </c>
      <c r="K4" s="58"/>
      <c r="L4" s="7" t="s">
        <v>9</v>
      </c>
      <c r="M4" s="7" t="s">
        <v>10</v>
      </c>
      <c r="N4" s="7" t="s">
        <v>11</v>
      </c>
      <c r="O4" s="6" t="s">
        <v>12</v>
      </c>
      <c r="P4" s="7" t="s">
        <v>28</v>
      </c>
      <c r="Q4" s="49" t="s">
        <v>40</v>
      </c>
      <c r="R4" s="3" t="s">
        <v>23</v>
      </c>
      <c r="S4" s="8" t="s">
        <v>14</v>
      </c>
    </row>
    <row r="5" spans="1:26" s="41" customFormat="1" ht="21" customHeight="1" thickBot="1" x14ac:dyDescent="0.35">
      <c r="A5" s="30"/>
      <c r="B5" s="31"/>
      <c r="C5" s="92"/>
      <c r="D5" s="86"/>
      <c r="E5" s="34" t="s">
        <v>32</v>
      </c>
      <c r="F5" s="35" t="s">
        <v>16</v>
      </c>
      <c r="G5" s="36" t="s">
        <v>16</v>
      </c>
      <c r="H5" s="38" t="s">
        <v>32</v>
      </c>
      <c r="I5" s="38"/>
      <c r="J5" s="53" t="s">
        <v>15</v>
      </c>
      <c r="K5" s="59"/>
      <c r="L5" s="38" t="s">
        <v>32</v>
      </c>
      <c r="M5" s="38" t="s">
        <v>17</v>
      </c>
      <c r="N5" s="38" t="s">
        <v>17</v>
      </c>
      <c r="O5" s="38"/>
      <c r="P5" s="38" t="s">
        <v>15</v>
      </c>
      <c r="Q5" s="50" t="s">
        <v>15</v>
      </c>
      <c r="R5" s="39" t="s">
        <v>16</v>
      </c>
      <c r="S5" s="40"/>
      <c r="T5" s="77"/>
      <c r="U5" s="77"/>
      <c r="V5" s="77"/>
      <c r="W5" s="77"/>
      <c r="X5" s="77"/>
    </row>
    <row r="6" spans="1:26" ht="89.25" customHeight="1" thickBot="1" x14ac:dyDescent="0.4">
      <c r="A6" s="396" t="s">
        <v>73</v>
      </c>
      <c r="B6" s="114" t="s">
        <v>77</v>
      </c>
      <c r="C6" s="480" t="s">
        <v>19</v>
      </c>
      <c r="D6" s="455" t="s">
        <v>83</v>
      </c>
      <c r="E6" s="83">
        <f>J6+Q6</f>
        <v>1500000</v>
      </c>
      <c r="F6" s="404">
        <f>(3000000-E6)/(3000000)</f>
        <v>0.5</v>
      </c>
      <c r="G6" s="418" t="s">
        <v>19</v>
      </c>
      <c r="H6" s="425">
        <v>900000</v>
      </c>
      <c r="I6" s="425">
        <f>I14</f>
        <v>50000</v>
      </c>
      <c r="J6" s="427">
        <f>H6-I6</f>
        <v>850000</v>
      </c>
      <c r="K6" s="88" t="s">
        <v>18</v>
      </c>
      <c r="L6" s="60">
        <v>650000</v>
      </c>
      <c r="M6" s="482">
        <v>750000</v>
      </c>
      <c r="N6" s="54"/>
      <c r="O6" s="63"/>
      <c r="P6" s="63"/>
      <c r="Q6" s="62">
        <f>L6</f>
        <v>650000</v>
      </c>
      <c r="R6" s="408">
        <v>1</v>
      </c>
      <c r="S6" s="472" t="s">
        <v>88</v>
      </c>
    </row>
    <row r="7" spans="1:26" ht="90.75" customHeight="1" x14ac:dyDescent="0.35">
      <c r="A7" s="476"/>
      <c r="B7" s="106" t="s">
        <v>81</v>
      </c>
      <c r="C7" s="481"/>
      <c r="D7" s="477"/>
      <c r="E7" s="95">
        <f>J6+Q7</f>
        <v>1406438.76</v>
      </c>
      <c r="F7" s="478"/>
      <c r="G7" s="479"/>
      <c r="H7" s="483"/>
      <c r="I7" s="483"/>
      <c r="J7" s="485"/>
      <c r="K7" s="125" t="s">
        <v>20</v>
      </c>
      <c r="L7" s="105"/>
      <c r="M7" s="483"/>
      <c r="N7" s="96">
        <f>N9+N11+N13</f>
        <v>55000</v>
      </c>
      <c r="O7" s="96">
        <v>0</v>
      </c>
      <c r="P7" s="96">
        <f>(M6-N7)*(1-0.1854)*1.08</f>
        <v>611438.76</v>
      </c>
      <c r="Q7" s="103">
        <f>P7-N7</f>
        <v>556438.76</v>
      </c>
      <c r="R7" s="474"/>
      <c r="S7" s="475"/>
    </row>
    <row r="8" spans="1:26" s="9" customFormat="1" ht="90" customHeight="1" outlineLevel="1" thickBot="1" x14ac:dyDescent="0.4">
      <c r="A8" s="489" t="s">
        <v>74</v>
      </c>
      <c r="B8" s="114" t="s">
        <v>79</v>
      </c>
      <c r="C8" s="117" t="s">
        <v>76</v>
      </c>
      <c r="D8" s="455" t="s">
        <v>78</v>
      </c>
      <c r="E8" s="123">
        <f>H8+Q8</f>
        <v>230000</v>
      </c>
      <c r="F8" s="457">
        <f>(((246500-E9)/246500))/0.1</f>
        <v>0.93107667342799094</v>
      </c>
      <c r="G8" s="418">
        <f>N9/M8+0.1854</f>
        <v>0.38540000000000002</v>
      </c>
      <c r="H8" s="425">
        <v>30000</v>
      </c>
      <c r="I8" s="425">
        <v>0</v>
      </c>
      <c r="J8" s="461">
        <f>H8+I8</f>
        <v>30000</v>
      </c>
      <c r="K8" s="126" t="s">
        <v>18</v>
      </c>
      <c r="L8" s="120">
        <v>200000</v>
      </c>
      <c r="M8" s="425">
        <v>275000</v>
      </c>
      <c r="N8" s="55"/>
      <c r="O8" s="64"/>
      <c r="P8" s="64"/>
      <c r="Q8" s="121">
        <f>L8</f>
        <v>200000</v>
      </c>
      <c r="R8" s="408">
        <v>1</v>
      </c>
      <c r="S8" s="472" t="s">
        <v>89</v>
      </c>
      <c r="T8" s="90"/>
    </row>
    <row r="9" spans="1:26" s="9" customFormat="1" ht="90" customHeight="1" outlineLevel="1" x14ac:dyDescent="0.35">
      <c r="A9" s="490"/>
      <c r="B9" s="115" t="s">
        <v>82</v>
      </c>
      <c r="C9" s="116" t="s">
        <v>67</v>
      </c>
      <c r="D9" s="477"/>
      <c r="E9" s="124">
        <f>J8+Q9</f>
        <v>223548.96000000002</v>
      </c>
      <c r="F9" s="458"/>
      <c r="G9" s="459"/>
      <c r="H9" s="460"/>
      <c r="I9" s="460"/>
      <c r="J9" s="462"/>
      <c r="K9" s="110" t="s">
        <v>20</v>
      </c>
      <c r="L9" s="111"/>
      <c r="M9" s="460"/>
      <c r="N9" s="118">
        <v>55000</v>
      </c>
      <c r="O9" s="118">
        <v>0</v>
      </c>
      <c r="P9" s="118">
        <f>(M8-N9)*(1-0.1854)*1.08</f>
        <v>193548.96000000002</v>
      </c>
      <c r="Q9" s="119">
        <f>P9</f>
        <v>193548.96000000002</v>
      </c>
      <c r="R9" s="452"/>
      <c r="S9" s="473"/>
      <c r="T9" s="90"/>
    </row>
    <row r="10" spans="1:26" s="9" customFormat="1" ht="90" customHeight="1" outlineLevel="1" thickBot="1" x14ac:dyDescent="0.4">
      <c r="A10" s="501" t="s">
        <v>75</v>
      </c>
      <c r="B10" s="114" t="s">
        <v>80</v>
      </c>
      <c r="C10" s="508" t="s">
        <v>19</v>
      </c>
      <c r="D10" s="455" t="s">
        <v>84</v>
      </c>
      <c r="E10" s="102">
        <f>L10+Q10</f>
        <v>530000</v>
      </c>
      <c r="F10" s="503" t="s">
        <v>93</v>
      </c>
      <c r="G10" s="418" t="s">
        <v>19</v>
      </c>
      <c r="H10" s="425">
        <v>450000</v>
      </c>
      <c r="I10" s="425">
        <v>0</v>
      </c>
      <c r="J10" s="461">
        <v>450000</v>
      </c>
      <c r="K10" s="88" t="s">
        <v>18</v>
      </c>
      <c r="L10" s="60">
        <v>265000</v>
      </c>
      <c r="M10" s="425">
        <v>310000</v>
      </c>
      <c r="N10" s="55"/>
      <c r="O10" s="64"/>
      <c r="P10" s="64"/>
      <c r="Q10" s="62">
        <v>265000</v>
      </c>
      <c r="R10" s="408" t="s">
        <v>19</v>
      </c>
      <c r="S10" s="472" t="s">
        <v>90</v>
      </c>
      <c r="T10" s="90"/>
      <c r="V10" s="9">
        <f>(1-(23/26.4))/0.25</f>
        <v>0.51515151515151514</v>
      </c>
    </row>
    <row r="11" spans="1:26" s="9" customFormat="1" ht="101.25" customHeight="1" outlineLevel="1" x14ac:dyDescent="0.35">
      <c r="A11" s="502"/>
      <c r="B11" s="106" t="s">
        <v>85</v>
      </c>
      <c r="C11" s="509"/>
      <c r="D11" s="477"/>
      <c r="E11" s="122">
        <f>J10+Q11</f>
        <v>715000</v>
      </c>
      <c r="F11" s="458"/>
      <c r="G11" s="459"/>
      <c r="H11" s="460"/>
      <c r="I11" s="460"/>
      <c r="J11" s="462"/>
      <c r="K11" s="127" t="s">
        <v>20</v>
      </c>
      <c r="L11" s="111"/>
      <c r="M11" s="460"/>
      <c r="N11" s="107">
        <v>0</v>
      </c>
      <c r="O11" s="107">
        <v>0</v>
      </c>
      <c r="P11" s="129">
        <f>L10</f>
        <v>265000</v>
      </c>
      <c r="Q11" s="109">
        <f>P11</f>
        <v>265000</v>
      </c>
      <c r="R11" s="452"/>
      <c r="S11" s="473"/>
      <c r="T11" s="90"/>
      <c r="V11" s="128" t="s">
        <v>86</v>
      </c>
    </row>
    <row r="12" spans="1:26" s="9" customFormat="1" ht="90" customHeight="1" outlineLevel="1" thickBot="1" x14ac:dyDescent="0.4">
      <c r="A12" s="470" t="s">
        <v>75</v>
      </c>
      <c r="B12" s="114" t="s">
        <v>91</v>
      </c>
      <c r="C12" s="491" t="s">
        <v>19</v>
      </c>
      <c r="D12" s="493" t="s">
        <v>19</v>
      </c>
      <c r="E12" s="132"/>
      <c r="F12" s="495"/>
      <c r="G12" s="497"/>
      <c r="H12" s="499"/>
      <c r="I12" s="499"/>
      <c r="J12" s="504"/>
      <c r="K12" s="133"/>
      <c r="L12" s="134"/>
      <c r="M12" s="134"/>
      <c r="N12" s="135"/>
      <c r="O12" s="136"/>
      <c r="P12" s="136"/>
      <c r="Q12" s="137"/>
      <c r="R12" s="506"/>
      <c r="S12" s="472" t="s">
        <v>92</v>
      </c>
      <c r="T12" s="90"/>
    </row>
    <row r="13" spans="1:26" s="9" customFormat="1" ht="90" customHeight="1" outlineLevel="1" x14ac:dyDescent="0.35">
      <c r="A13" s="471"/>
      <c r="B13" s="115" t="s">
        <v>19</v>
      </c>
      <c r="C13" s="492"/>
      <c r="D13" s="494"/>
      <c r="E13" s="138"/>
      <c r="F13" s="496"/>
      <c r="G13" s="498"/>
      <c r="H13" s="500"/>
      <c r="I13" s="500"/>
      <c r="J13" s="505"/>
      <c r="K13" s="139"/>
      <c r="L13" s="140"/>
      <c r="M13" s="141"/>
      <c r="N13" s="141"/>
      <c r="O13" s="141"/>
      <c r="P13" s="141"/>
      <c r="Q13" s="142"/>
      <c r="R13" s="507"/>
      <c r="S13" s="473"/>
      <c r="T13" s="90"/>
    </row>
    <row r="14" spans="1:26" s="9" customFormat="1" ht="90" customHeight="1" outlineLevel="1" thickBot="1" x14ac:dyDescent="0.4">
      <c r="A14" s="489" t="s">
        <v>94</v>
      </c>
      <c r="B14" s="114" t="s">
        <v>95</v>
      </c>
      <c r="C14" s="117"/>
      <c r="D14" s="455" t="s">
        <v>96</v>
      </c>
      <c r="E14" s="123">
        <f>H14+Q14</f>
        <v>340000</v>
      </c>
      <c r="F14" s="457">
        <f>(((425000-E15)/425000))/0.5</f>
        <v>0.63529411764705879</v>
      </c>
      <c r="G14" s="418" t="s">
        <v>19</v>
      </c>
      <c r="H14" s="425">
        <v>240000</v>
      </c>
      <c r="I14" s="425">
        <v>50000</v>
      </c>
      <c r="J14" s="461">
        <f>H14-I14</f>
        <v>190000</v>
      </c>
      <c r="K14" s="144" t="s">
        <v>18</v>
      </c>
      <c r="L14" s="60">
        <v>100000</v>
      </c>
      <c r="M14" s="425">
        <v>140000</v>
      </c>
      <c r="N14" s="55"/>
      <c r="O14" s="64"/>
      <c r="P14" s="64"/>
      <c r="Q14" s="131">
        <f>L14</f>
        <v>100000</v>
      </c>
      <c r="R14" s="408">
        <v>1</v>
      </c>
      <c r="S14" s="472" t="s">
        <v>97</v>
      </c>
      <c r="T14" s="90"/>
    </row>
    <row r="15" spans="1:26" s="9" customFormat="1" ht="90" customHeight="1" outlineLevel="1" x14ac:dyDescent="0.35">
      <c r="A15" s="490"/>
      <c r="B15" s="115" t="s">
        <v>98</v>
      </c>
      <c r="C15" s="116"/>
      <c r="D15" s="477"/>
      <c r="E15" s="124">
        <f>J14+Q15</f>
        <v>290000</v>
      </c>
      <c r="F15" s="458"/>
      <c r="G15" s="459"/>
      <c r="H15" s="460"/>
      <c r="I15" s="460"/>
      <c r="J15" s="462"/>
      <c r="K15" s="127" t="s">
        <v>20</v>
      </c>
      <c r="L15" s="111"/>
      <c r="M15" s="460"/>
      <c r="N15" s="129">
        <v>0</v>
      </c>
      <c r="O15" s="129">
        <v>0</v>
      </c>
      <c r="P15" s="129">
        <f>L14</f>
        <v>100000</v>
      </c>
      <c r="Q15" s="130">
        <f>P15</f>
        <v>100000</v>
      </c>
      <c r="R15" s="452"/>
      <c r="S15" s="473"/>
      <c r="T15" s="90"/>
    </row>
    <row r="16" spans="1:26" s="9" customFormat="1" ht="18" customHeight="1" x14ac:dyDescent="0.35"/>
    <row r="17" spans="1:19" s="9" customFormat="1" ht="15" hidden="1" outlineLevel="1" thickBot="1" x14ac:dyDescent="0.4">
      <c r="A17" s="487"/>
      <c r="B17" s="398"/>
      <c r="C17" s="93"/>
      <c r="D17" s="455"/>
      <c r="E17" s="83"/>
      <c r="F17" s="404"/>
      <c r="G17" s="418"/>
      <c r="H17" s="425"/>
      <c r="I17" s="425"/>
      <c r="J17" s="427"/>
      <c r="K17" s="88"/>
      <c r="L17" s="60"/>
      <c r="M17" s="60"/>
      <c r="N17" s="54"/>
      <c r="O17" s="63"/>
      <c r="P17" s="63"/>
      <c r="Q17" s="62"/>
      <c r="R17" s="408"/>
      <c r="S17" s="410"/>
    </row>
    <row r="18" spans="1:19" s="9" customFormat="1" hidden="1" outlineLevel="1" x14ac:dyDescent="0.35">
      <c r="A18" s="488"/>
      <c r="B18" s="399"/>
      <c r="C18" s="94"/>
      <c r="D18" s="486"/>
      <c r="E18" s="84"/>
      <c r="F18" s="405"/>
      <c r="G18" s="419"/>
      <c r="H18" s="426"/>
      <c r="I18" s="426"/>
      <c r="J18" s="428"/>
      <c r="K18" s="89"/>
      <c r="L18" s="54"/>
      <c r="M18" s="57"/>
      <c r="N18" s="57"/>
      <c r="O18" s="57"/>
      <c r="P18" s="57"/>
      <c r="Q18" s="51"/>
      <c r="R18" s="409"/>
      <c r="S18" s="411"/>
    </row>
    <row r="19" spans="1:19" collapsed="1" x14ac:dyDescent="0.35"/>
    <row r="20" spans="1:19" x14ac:dyDescent="0.35">
      <c r="A20" s="97" t="s">
        <v>60</v>
      </c>
    </row>
    <row r="21" spans="1:19" x14ac:dyDescent="0.35">
      <c r="A21" s="97"/>
    </row>
    <row r="23" spans="1:19" x14ac:dyDescent="0.35">
      <c r="A23" s="97" t="s">
        <v>61</v>
      </c>
    </row>
    <row r="24" spans="1:19" x14ac:dyDescent="0.35">
      <c r="A24" t="s">
        <v>62</v>
      </c>
    </row>
    <row r="25" spans="1:19" x14ac:dyDescent="0.35">
      <c r="A25" t="s">
        <v>63</v>
      </c>
    </row>
  </sheetData>
  <mergeCells count="66">
    <mergeCell ref="S17:S18"/>
    <mergeCell ref="C10:C11"/>
    <mergeCell ref="L3:Q3"/>
    <mergeCell ref="H17:H18"/>
    <mergeCell ref="I17:I18"/>
    <mergeCell ref="J17:J18"/>
    <mergeCell ref="R17:R18"/>
    <mergeCell ref="M8:M9"/>
    <mergeCell ref="R8:R9"/>
    <mergeCell ref="J6:J7"/>
    <mergeCell ref="M6:M7"/>
    <mergeCell ref="R6:R7"/>
    <mergeCell ref="I14:I15"/>
    <mergeCell ref="J14:J15"/>
    <mergeCell ref="S12:S13"/>
    <mergeCell ref="I10:I11"/>
    <mergeCell ref="A17:A18"/>
    <mergeCell ref="B17:B18"/>
    <mergeCell ref="D17:D18"/>
    <mergeCell ref="F17:F18"/>
    <mergeCell ref="G17:G18"/>
    <mergeCell ref="M10:M11"/>
    <mergeCell ref="R10:R11"/>
    <mergeCell ref="S10:S11"/>
    <mergeCell ref="I12:I13"/>
    <mergeCell ref="J12:J13"/>
    <mergeCell ref="R12:R13"/>
    <mergeCell ref="A12:A13"/>
    <mergeCell ref="C12:C13"/>
    <mergeCell ref="D12:D13"/>
    <mergeCell ref="F12:F13"/>
    <mergeCell ref="J8:J9"/>
    <mergeCell ref="G12:G13"/>
    <mergeCell ref="H12:H13"/>
    <mergeCell ref="A10:A11"/>
    <mergeCell ref="D10:D11"/>
    <mergeCell ref="F10:F11"/>
    <mergeCell ref="G10:G11"/>
    <mergeCell ref="H10:H11"/>
    <mergeCell ref="J10:J11"/>
    <mergeCell ref="S6:S7"/>
    <mergeCell ref="A8:A9"/>
    <mergeCell ref="D8:D9"/>
    <mergeCell ref="F8:F9"/>
    <mergeCell ref="G8:G9"/>
    <mergeCell ref="H8:H9"/>
    <mergeCell ref="I8:I9"/>
    <mergeCell ref="S8:S9"/>
    <mergeCell ref="B3:D3"/>
    <mergeCell ref="E3:G3"/>
    <mergeCell ref="H3:J3"/>
    <mergeCell ref="A6:A7"/>
    <mergeCell ref="C6:C7"/>
    <mergeCell ref="D6:D7"/>
    <mergeCell ref="F6:F7"/>
    <mergeCell ref="G6:G7"/>
    <mergeCell ref="H6:H7"/>
    <mergeCell ref="I6:I7"/>
    <mergeCell ref="M14:M15"/>
    <mergeCell ref="R14:R15"/>
    <mergeCell ref="S14:S15"/>
    <mergeCell ref="A14:A15"/>
    <mergeCell ref="D14:D15"/>
    <mergeCell ref="F14:F15"/>
    <mergeCell ref="G14:G15"/>
    <mergeCell ref="H14:H15"/>
  </mergeCells>
  <pageMargins left="0.23622047244094491" right="0.23622047244094491" top="0.74803149606299213" bottom="0.74803149606299213" header="0.31496062992125984" footer="0.31496062992125984"/>
  <pageSetup paperSize="66" scale="95"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44FC-2297-4BD1-8EA2-71CD292CF498}">
  <dimension ref="A1:Z25"/>
  <sheetViews>
    <sheetView topLeftCell="A4" zoomScaleNormal="100" workbookViewId="0">
      <selection activeCell="G8" sqref="G8:G9"/>
    </sheetView>
  </sheetViews>
  <sheetFormatPr defaultRowHeight="14.5" outlineLevelRow="1" x14ac:dyDescent="0.35"/>
  <cols>
    <col min="1" max="1" width="12.54296875" customWidth="1"/>
    <col min="2" max="2" width="23.1796875" customWidth="1"/>
    <col min="3" max="3" width="22" customWidth="1"/>
    <col min="4" max="4" width="13.1796875" customWidth="1"/>
    <col min="5" max="5" width="10.1796875" customWidth="1"/>
    <col min="6" max="6" width="11.81640625" customWidth="1"/>
    <col min="7" max="7" width="12.1796875" customWidth="1"/>
    <col min="8" max="8" width="9.1796875" customWidth="1"/>
    <col min="9" max="10" width="8.81640625" customWidth="1"/>
    <col min="11" max="11" width="5" customWidth="1"/>
    <col min="12" max="12" width="9.453125" customWidth="1"/>
    <col min="13" max="13" width="11" customWidth="1"/>
    <col min="14" max="14" width="10.54296875" customWidth="1"/>
    <col min="15" max="15" width="9.81640625" customWidth="1"/>
    <col min="16" max="16" width="11.54296875" customWidth="1"/>
    <col min="17" max="17" width="9" customWidth="1"/>
    <col min="18" max="18" width="11.1796875" customWidth="1"/>
    <col min="19" max="19" width="39" customWidth="1"/>
    <col min="20" max="20" width="9.1796875" style="9" customWidth="1"/>
    <col min="21" max="21" width="4.81640625" style="9" customWidth="1"/>
    <col min="22" max="22" width="16.81640625" style="9" customWidth="1"/>
    <col min="23" max="24" width="9.1796875" style="9"/>
    <col min="25" max="25" width="10.453125" customWidth="1"/>
    <col min="26" max="26" width="18.54296875" customWidth="1"/>
  </cols>
  <sheetData>
    <row r="1" spans="1:26" s="9" customFormat="1" ht="14.25" customHeight="1" x14ac:dyDescent="0.35">
      <c r="A1" s="10" t="s">
        <v>57</v>
      </c>
      <c r="B1" s="11"/>
      <c r="C1" s="11"/>
      <c r="D1" s="11"/>
      <c r="E1" s="11"/>
      <c r="F1" s="12"/>
      <c r="G1" s="17"/>
      <c r="H1" s="17"/>
      <c r="I1" s="12"/>
      <c r="J1" s="13"/>
      <c r="L1" s="13"/>
      <c r="M1" s="13"/>
      <c r="N1" s="14"/>
      <c r="O1" s="14"/>
      <c r="P1" s="14"/>
      <c r="Q1" s="14"/>
      <c r="R1" s="13"/>
      <c r="S1" s="13"/>
      <c r="T1" s="15"/>
      <c r="U1" s="11"/>
      <c r="V1" s="13"/>
      <c r="W1" s="13"/>
      <c r="X1" s="11"/>
      <c r="Y1" s="14"/>
      <c r="Z1" s="12"/>
    </row>
    <row r="2" spans="1:26" s="9" customFormat="1" ht="6.75" customHeight="1" thickBot="1" x14ac:dyDescent="0.4"/>
    <row r="3" spans="1:26" s="29" customFormat="1" ht="22.5" customHeight="1" thickBot="1" x14ac:dyDescent="0.4">
      <c r="A3" s="26"/>
      <c r="B3" s="412" t="s">
        <v>49</v>
      </c>
      <c r="C3" s="413"/>
      <c r="D3" s="413"/>
      <c r="E3" s="414" t="s">
        <v>0</v>
      </c>
      <c r="F3" s="415"/>
      <c r="G3" s="484"/>
      <c r="H3" s="414" t="s">
        <v>1</v>
      </c>
      <c r="I3" s="415"/>
      <c r="J3" s="484"/>
      <c r="K3" s="87"/>
      <c r="L3" s="412" t="s">
        <v>2</v>
      </c>
      <c r="M3" s="413"/>
      <c r="N3" s="413"/>
      <c r="O3" s="413"/>
      <c r="P3" s="413"/>
      <c r="Q3" s="417"/>
      <c r="R3" s="27"/>
      <c r="S3" s="28"/>
      <c r="T3" s="76"/>
      <c r="U3" s="76"/>
      <c r="V3" s="76"/>
      <c r="W3" s="76"/>
      <c r="X3" s="76"/>
    </row>
    <row r="4" spans="1:26" ht="66" customHeight="1" x14ac:dyDescent="0.35">
      <c r="A4" s="18" t="s">
        <v>3</v>
      </c>
      <c r="B4" s="2" t="s">
        <v>26</v>
      </c>
      <c r="C4" s="91" t="s">
        <v>30</v>
      </c>
      <c r="D4" s="85" t="s">
        <v>58</v>
      </c>
      <c r="E4" s="1" t="s">
        <v>5</v>
      </c>
      <c r="F4" s="25" t="s">
        <v>87</v>
      </c>
      <c r="G4" s="24" t="s">
        <v>25</v>
      </c>
      <c r="H4" s="6" t="s">
        <v>6</v>
      </c>
      <c r="I4" s="6" t="s">
        <v>7</v>
      </c>
      <c r="J4" s="52" t="s">
        <v>39</v>
      </c>
      <c r="K4" s="58"/>
      <c r="L4" s="7" t="s">
        <v>9</v>
      </c>
      <c r="M4" s="7" t="s">
        <v>10</v>
      </c>
      <c r="N4" s="7" t="s">
        <v>11</v>
      </c>
      <c r="O4" s="6" t="s">
        <v>12</v>
      </c>
      <c r="P4" s="7" t="s">
        <v>28</v>
      </c>
      <c r="Q4" s="49" t="s">
        <v>40</v>
      </c>
      <c r="R4" s="3" t="s">
        <v>23</v>
      </c>
      <c r="S4" s="8" t="s">
        <v>14</v>
      </c>
    </row>
    <row r="5" spans="1:26" s="41" customFormat="1" ht="22.5" customHeight="1" thickBot="1" x14ac:dyDescent="0.35">
      <c r="A5" s="30"/>
      <c r="B5" s="31"/>
      <c r="C5" s="92"/>
      <c r="D5" s="86"/>
      <c r="E5" s="34" t="s">
        <v>32</v>
      </c>
      <c r="F5" s="35" t="s">
        <v>16</v>
      </c>
      <c r="G5" s="36" t="s">
        <v>16</v>
      </c>
      <c r="H5" s="38" t="s">
        <v>32</v>
      </c>
      <c r="I5" s="38"/>
      <c r="J5" s="53" t="s">
        <v>15</v>
      </c>
      <c r="K5" s="59"/>
      <c r="L5" s="38" t="s">
        <v>32</v>
      </c>
      <c r="M5" s="38" t="s">
        <v>17</v>
      </c>
      <c r="N5" s="38" t="s">
        <v>17</v>
      </c>
      <c r="O5" s="38"/>
      <c r="P5" s="38" t="s">
        <v>15</v>
      </c>
      <c r="Q5" s="50" t="s">
        <v>15</v>
      </c>
      <c r="R5" s="39" t="s">
        <v>16</v>
      </c>
      <c r="S5" s="40"/>
      <c r="T5" s="77"/>
      <c r="U5" s="77"/>
      <c r="V5" s="77"/>
      <c r="W5" s="77"/>
      <c r="X5" s="77"/>
    </row>
    <row r="6" spans="1:26" ht="89.25" customHeight="1" thickBot="1" x14ac:dyDescent="0.4">
      <c r="A6" s="396" t="s">
        <v>73</v>
      </c>
      <c r="B6" s="114" t="s">
        <v>77</v>
      </c>
      <c r="C6" s="512" t="s">
        <v>19</v>
      </c>
      <c r="D6" s="493"/>
      <c r="E6" s="154">
        <f>J6+Q6</f>
        <v>1500000</v>
      </c>
      <c r="F6" s="404" t="s">
        <v>100</v>
      </c>
      <c r="G6" s="515" t="s">
        <v>100</v>
      </c>
      <c r="H6" s="517">
        <v>900000</v>
      </c>
      <c r="I6" s="517">
        <f>I14</f>
        <v>50000</v>
      </c>
      <c r="J6" s="519">
        <f>H6-I6</f>
        <v>850000</v>
      </c>
      <c r="K6" s="149" t="s">
        <v>18</v>
      </c>
      <c r="L6" s="150">
        <v>650000</v>
      </c>
      <c r="M6" s="521">
        <v>750000</v>
      </c>
      <c r="N6" s="146"/>
      <c r="O6" s="146"/>
      <c r="P6" s="146"/>
      <c r="Q6" s="151">
        <f>L6</f>
        <v>650000</v>
      </c>
      <c r="R6" s="510">
        <v>1</v>
      </c>
      <c r="S6" s="472" t="s">
        <v>101</v>
      </c>
    </row>
    <row r="7" spans="1:26" ht="90.75" customHeight="1" x14ac:dyDescent="0.35">
      <c r="A7" s="476"/>
      <c r="B7" s="143" t="s">
        <v>99</v>
      </c>
      <c r="C7" s="513"/>
      <c r="D7" s="514"/>
      <c r="E7" s="145">
        <f>J6+Q7</f>
        <v>1406438.76</v>
      </c>
      <c r="F7" s="478"/>
      <c r="G7" s="516"/>
      <c r="H7" s="518"/>
      <c r="I7" s="518"/>
      <c r="J7" s="520"/>
      <c r="K7" s="152" t="s">
        <v>20</v>
      </c>
      <c r="L7" s="147"/>
      <c r="M7" s="518"/>
      <c r="N7" s="153">
        <f>N9+N11+N13</f>
        <v>55000</v>
      </c>
      <c r="O7" s="153">
        <v>0</v>
      </c>
      <c r="P7" s="153">
        <f>(M6-N7)*(1-0.1854)*1.08</f>
        <v>611438.76</v>
      </c>
      <c r="Q7" s="148">
        <f>P7-N7</f>
        <v>556438.76</v>
      </c>
      <c r="R7" s="511"/>
      <c r="S7" s="475"/>
    </row>
    <row r="8" spans="1:26" s="9" customFormat="1" ht="97.5" customHeight="1" outlineLevel="1" thickBot="1" x14ac:dyDescent="0.4">
      <c r="A8" s="489" t="s">
        <v>74</v>
      </c>
      <c r="B8" s="114"/>
      <c r="C8" s="117" t="s">
        <v>103</v>
      </c>
      <c r="D8" s="455" t="s">
        <v>78</v>
      </c>
      <c r="E8" s="123">
        <f>H8+Q8</f>
        <v>230000</v>
      </c>
      <c r="F8" s="457" t="s">
        <v>19</v>
      </c>
      <c r="G8" s="418">
        <f>N9/M8+0.1854</f>
        <v>0.38540000000000002</v>
      </c>
      <c r="H8" s="425">
        <v>30000</v>
      </c>
      <c r="I8" s="425">
        <v>0</v>
      </c>
      <c r="J8" s="461">
        <f>H8+I8</f>
        <v>30000</v>
      </c>
      <c r="K8" s="126" t="s">
        <v>18</v>
      </c>
      <c r="L8" s="120">
        <v>200000</v>
      </c>
      <c r="M8" s="425">
        <v>275000</v>
      </c>
      <c r="N8" s="55"/>
      <c r="O8" s="64"/>
      <c r="P8" s="64"/>
      <c r="Q8" s="121">
        <f>L8</f>
        <v>200000</v>
      </c>
      <c r="R8" s="408">
        <v>1</v>
      </c>
      <c r="S8" s="472" t="s">
        <v>89</v>
      </c>
      <c r="T8" s="90"/>
    </row>
    <row r="9" spans="1:26" s="9" customFormat="1" ht="97.5" customHeight="1" outlineLevel="1" x14ac:dyDescent="0.35">
      <c r="A9" s="490"/>
      <c r="B9" s="115"/>
      <c r="C9" s="116" t="s">
        <v>102</v>
      </c>
      <c r="D9" s="477"/>
      <c r="E9" s="124">
        <f>J8+Q9</f>
        <v>223548.96000000002</v>
      </c>
      <c r="F9" s="458"/>
      <c r="G9" s="459"/>
      <c r="H9" s="460"/>
      <c r="I9" s="460"/>
      <c r="J9" s="462"/>
      <c r="K9" s="110" t="s">
        <v>20</v>
      </c>
      <c r="L9" s="111"/>
      <c r="M9" s="460"/>
      <c r="N9" s="118">
        <v>55000</v>
      </c>
      <c r="O9" s="118">
        <v>0</v>
      </c>
      <c r="P9" s="118">
        <f>(M8-N9)*(1-0.1854)*1.08</f>
        <v>193548.96000000002</v>
      </c>
      <c r="Q9" s="119">
        <f>P9</f>
        <v>193548.96000000002</v>
      </c>
      <c r="R9" s="452"/>
      <c r="S9" s="473"/>
      <c r="T9" s="90"/>
    </row>
    <row r="10" spans="1:26" s="9" customFormat="1" ht="90" customHeight="1" outlineLevel="1" thickBot="1" x14ac:dyDescent="0.4">
      <c r="A10" s="501" t="s">
        <v>75</v>
      </c>
      <c r="B10" s="114" t="s">
        <v>80</v>
      </c>
      <c r="C10" s="508" t="s">
        <v>19</v>
      </c>
      <c r="D10" s="455" t="s">
        <v>84</v>
      </c>
      <c r="E10" s="102">
        <f>L10+Q10</f>
        <v>530000</v>
      </c>
      <c r="F10" s="503" t="s">
        <v>93</v>
      </c>
      <c r="G10" s="418" t="s">
        <v>19</v>
      </c>
      <c r="H10" s="425">
        <v>450000</v>
      </c>
      <c r="I10" s="425">
        <v>0</v>
      </c>
      <c r="J10" s="461">
        <v>450000</v>
      </c>
      <c r="K10" s="88" t="s">
        <v>18</v>
      </c>
      <c r="L10" s="60">
        <v>265000</v>
      </c>
      <c r="M10" s="425">
        <v>310000</v>
      </c>
      <c r="N10" s="55"/>
      <c r="O10" s="64"/>
      <c r="P10" s="64"/>
      <c r="Q10" s="62">
        <v>265000</v>
      </c>
      <c r="R10" s="408" t="s">
        <v>19</v>
      </c>
      <c r="S10" s="472" t="s">
        <v>90</v>
      </c>
      <c r="T10" s="90"/>
      <c r="V10" s="9">
        <f>(1-(23/26.4))/0.25</f>
        <v>0.51515151515151514</v>
      </c>
    </row>
    <row r="11" spans="1:26" s="9" customFormat="1" ht="101.25" customHeight="1" outlineLevel="1" x14ac:dyDescent="0.35">
      <c r="A11" s="502"/>
      <c r="B11" s="106" t="s">
        <v>85</v>
      </c>
      <c r="C11" s="509"/>
      <c r="D11" s="477"/>
      <c r="E11" s="122">
        <f>J10+Q11</f>
        <v>715000</v>
      </c>
      <c r="F11" s="458"/>
      <c r="G11" s="459"/>
      <c r="H11" s="460"/>
      <c r="I11" s="460"/>
      <c r="J11" s="462"/>
      <c r="K11" s="127" t="s">
        <v>20</v>
      </c>
      <c r="L11" s="111"/>
      <c r="M11" s="460"/>
      <c r="N11" s="107">
        <v>0</v>
      </c>
      <c r="O11" s="107">
        <v>0</v>
      </c>
      <c r="P11" s="129">
        <f>L10</f>
        <v>265000</v>
      </c>
      <c r="Q11" s="109">
        <f>P11</f>
        <v>265000</v>
      </c>
      <c r="R11" s="452"/>
      <c r="S11" s="473"/>
      <c r="T11" s="90"/>
      <c r="V11" s="128" t="s">
        <v>86</v>
      </c>
    </row>
    <row r="12" spans="1:26" s="9" customFormat="1" ht="90" customHeight="1" outlineLevel="1" thickBot="1" x14ac:dyDescent="0.4">
      <c r="A12" s="470" t="s">
        <v>75</v>
      </c>
      <c r="B12" s="114" t="s">
        <v>91</v>
      </c>
      <c r="C12" s="491" t="s">
        <v>19</v>
      </c>
      <c r="D12" s="493" t="s">
        <v>19</v>
      </c>
      <c r="E12" s="132"/>
      <c r="F12" s="495"/>
      <c r="G12" s="497"/>
      <c r="H12" s="499"/>
      <c r="I12" s="499"/>
      <c r="J12" s="504"/>
      <c r="K12" s="133"/>
      <c r="L12" s="134"/>
      <c r="M12" s="134"/>
      <c r="N12" s="135"/>
      <c r="O12" s="136"/>
      <c r="P12" s="136"/>
      <c r="Q12" s="137"/>
      <c r="R12" s="506"/>
      <c r="S12" s="472" t="s">
        <v>92</v>
      </c>
      <c r="T12" s="90"/>
    </row>
    <row r="13" spans="1:26" s="9" customFormat="1" ht="90" customHeight="1" outlineLevel="1" x14ac:dyDescent="0.35">
      <c r="A13" s="471"/>
      <c r="B13" s="115" t="s">
        <v>19</v>
      </c>
      <c r="C13" s="492"/>
      <c r="D13" s="494"/>
      <c r="E13" s="138"/>
      <c r="F13" s="496"/>
      <c r="G13" s="498"/>
      <c r="H13" s="500"/>
      <c r="I13" s="500"/>
      <c r="J13" s="505"/>
      <c r="K13" s="139"/>
      <c r="L13" s="140"/>
      <c r="M13" s="141"/>
      <c r="N13" s="141"/>
      <c r="O13" s="141"/>
      <c r="P13" s="141"/>
      <c r="Q13" s="142"/>
      <c r="R13" s="507"/>
      <c r="S13" s="473"/>
      <c r="T13" s="90"/>
    </row>
    <row r="14" spans="1:26" s="9" customFormat="1" ht="90" customHeight="1" outlineLevel="1" thickBot="1" x14ac:dyDescent="0.4">
      <c r="A14" s="489" t="s">
        <v>94</v>
      </c>
      <c r="B14" s="114" t="s">
        <v>95</v>
      </c>
      <c r="C14" s="117"/>
      <c r="D14" s="455" t="s">
        <v>96</v>
      </c>
      <c r="E14" s="123">
        <f>H14+Q14</f>
        <v>340000</v>
      </c>
      <c r="F14" s="457">
        <f>(((425000-E15)/425000))/0.5</f>
        <v>0.63529411764705879</v>
      </c>
      <c r="G14" s="418" t="s">
        <v>19</v>
      </c>
      <c r="H14" s="425">
        <v>240000</v>
      </c>
      <c r="I14" s="425">
        <v>50000</v>
      </c>
      <c r="J14" s="461">
        <f>H14-I14</f>
        <v>190000</v>
      </c>
      <c r="K14" s="144" t="s">
        <v>18</v>
      </c>
      <c r="L14" s="60">
        <v>100000</v>
      </c>
      <c r="M14" s="425">
        <v>140000</v>
      </c>
      <c r="N14" s="55"/>
      <c r="O14" s="64"/>
      <c r="P14" s="64"/>
      <c r="Q14" s="131">
        <f>L14</f>
        <v>100000</v>
      </c>
      <c r="R14" s="408">
        <v>1</v>
      </c>
      <c r="S14" s="472" t="s">
        <v>97</v>
      </c>
      <c r="T14" s="90"/>
    </row>
    <row r="15" spans="1:26" s="9" customFormat="1" ht="90" customHeight="1" outlineLevel="1" x14ac:dyDescent="0.35">
      <c r="A15" s="490"/>
      <c r="B15" s="115" t="s">
        <v>98</v>
      </c>
      <c r="C15" s="116"/>
      <c r="D15" s="477"/>
      <c r="E15" s="124">
        <f>J14+Q15</f>
        <v>290000</v>
      </c>
      <c r="F15" s="458"/>
      <c r="G15" s="459"/>
      <c r="H15" s="460"/>
      <c r="I15" s="460"/>
      <c r="J15" s="462"/>
      <c r="K15" s="127" t="s">
        <v>20</v>
      </c>
      <c r="L15" s="111"/>
      <c r="M15" s="460"/>
      <c r="N15" s="129">
        <v>0</v>
      </c>
      <c r="O15" s="129">
        <v>0</v>
      </c>
      <c r="P15" s="129">
        <f>L14</f>
        <v>100000</v>
      </c>
      <c r="Q15" s="130">
        <f>P15</f>
        <v>100000</v>
      </c>
      <c r="R15" s="452"/>
      <c r="S15" s="473"/>
      <c r="T15" s="90"/>
    </row>
    <row r="16" spans="1:26" s="9" customFormat="1" ht="18" customHeight="1" x14ac:dyDescent="0.35"/>
    <row r="17" spans="1:19" s="9" customFormat="1" hidden="1" outlineLevel="1" x14ac:dyDescent="0.35">
      <c r="A17" s="487"/>
      <c r="B17" s="398"/>
      <c r="C17" s="93"/>
      <c r="D17" s="455"/>
      <c r="E17" s="83"/>
      <c r="F17" s="404"/>
      <c r="G17" s="418"/>
      <c r="H17" s="425"/>
      <c r="I17" s="425"/>
      <c r="J17" s="427"/>
      <c r="K17" s="88"/>
      <c r="L17" s="60"/>
      <c r="M17" s="60"/>
      <c r="N17" s="54"/>
      <c r="O17" s="63"/>
      <c r="P17" s="63"/>
      <c r="Q17" s="62"/>
      <c r="R17" s="408"/>
      <c r="S17" s="410"/>
    </row>
    <row r="18" spans="1:19" s="9" customFormat="1" hidden="1" outlineLevel="1" x14ac:dyDescent="0.35">
      <c r="A18" s="488"/>
      <c r="B18" s="399"/>
      <c r="C18" s="94"/>
      <c r="D18" s="486"/>
      <c r="E18" s="84"/>
      <c r="F18" s="405"/>
      <c r="G18" s="419"/>
      <c r="H18" s="426"/>
      <c r="I18" s="426"/>
      <c r="J18" s="428"/>
      <c r="K18" s="89"/>
      <c r="L18" s="54"/>
      <c r="M18" s="57"/>
      <c r="N18" s="57"/>
      <c r="O18" s="57"/>
      <c r="P18" s="57"/>
      <c r="Q18" s="51"/>
      <c r="R18" s="409"/>
      <c r="S18" s="411"/>
    </row>
    <row r="19" spans="1:19" collapsed="1" x14ac:dyDescent="0.35"/>
    <row r="20" spans="1:19" x14ac:dyDescent="0.35">
      <c r="A20" s="97" t="s">
        <v>60</v>
      </c>
    </row>
    <row r="21" spans="1:19" x14ac:dyDescent="0.35">
      <c r="A21" s="97"/>
    </row>
    <row r="23" spans="1:19" x14ac:dyDescent="0.35">
      <c r="A23" s="97" t="s">
        <v>61</v>
      </c>
    </row>
    <row r="24" spans="1:19" x14ac:dyDescent="0.35">
      <c r="A24" t="s">
        <v>62</v>
      </c>
    </row>
    <row r="25" spans="1:19" x14ac:dyDescent="0.35">
      <c r="A25" t="s">
        <v>63</v>
      </c>
    </row>
  </sheetData>
  <mergeCells count="66">
    <mergeCell ref="B3:D3"/>
    <mergeCell ref="E3:G3"/>
    <mergeCell ref="H3:J3"/>
    <mergeCell ref="L3:Q3"/>
    <mergeCell ref="A6:A7"/>
    <mergeCell ref="C6:C7"/>
    <mergeCell ref="D6:D7"/>
    <mergeCell ref="F6:F7"/>
    <mergeCell ref="G6:G7"/>
    <mergeCell ref="H6:H7"/>
    <mergeCell ref="I6:I7"/>
    <mergeCell ref="J6:J7"/>
    <mergeCell ref="M6:M7"/>
    <mergeCell ref="A8:A9"/>
    <mergeCell ref="D8:D9"/>
    <mergeCell ref="F8:F9"/>
    <mergeCell ref="G8:G9"/>
    <mergeCell ref="H8:H9"/>
    <mergeCell ref="R6:R7"/>
    <mergeCell ref="S6:S7"/>
    <mergeCell ref="A10:A11"/>
    <mergeCell ref="C10:C11"/>
    <mergeCell ref="D10:D11"/>
    <mergeCell ref="F10:F11"/>
    <mergeCell ref="G10:G11"/>
    <mergeCell ref="S10:S11"/>
    <mergeCell ref="I8:I9"/>
    <mergeCell ref="J8:J9"/>
    <mergeCell ref="M8:M9"/>
    <mergeCell ref="R8:R9"/>
    <mergeCell ref="S8:S9"/>
    <mergeCell ref="H10:H11"/>
    <mergeCell ref="I10:I11"/>
    <mergeCell ref="J10:J11"/>
    <mergeCell ref="M10:M11"/>
    <mergeCell ref="R10:R11"/>
    <mergeCell ref="A12:A13"/>
    <mergeCell ref="C12:C13"/>
    <mergeCell ref="D12:D13"/>
    <mergeCell ref="F12:F13"/>
    <mergeCell ref="G12:G13"/>
    <mergeCell ref="A14:A15"/>
    <mergeCell ref="D14:D15"/>
    <mergeCell ref="F14:F15"/>
    <mergeCell ref="G14:G15"/>
    <mergeCell ref="H14:H15"/>
    <mergeCell ref="H17:H18"/>
    <mergeCell ref="I12:I13"/>
    <mergeCell ref="J12:J13"/>
    <mergeCell ref="R12:R13"/>
    <mergeCell ref="S12:S13"/>
    <mergeCell ref="I14:I15"/>
    <mergeCell ref="H12:H13"/>
    <mergeCell ref="I17:I18"/>
    <mergeCell ref="J17:J18"/>
    <mergeCell ref="R17:R18"/>
    <mergeCell ref="S17:S18"/>
    <mergeCell ref="J14:J15"/>
    <mergeCell ref="M14:M15"/>
    <mergeCell ref="R14:R15"/>
    <mergeCell ref="S14:S15"/>
    <mergeCell ref="A17:A18"/>
    <mergeCell ref="B17:B18"/>
    <mergeCell ref="D17:D18"/>
    <mergeCell ref="F17:F18"/>
    <mergeCell ref="G17:G18"/>
  </mergeCells>
  <pageMargins left="0.23622047244094491" right="0.23622047244094491" top="0.74803149606299213" bottom="0.74803149606299213" header="0.31496062992125984" footer="0.31496062992125984"/>
  <pageSetup paperSize="66" scale="95"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8D6B7-EBA9-4089-B542-9E3C20876E06}">
  <dimension ref="A1:C14"/>
  <sheetViews>
    <sheetView tabSelected="1" workbookViewId="0"/>
  </sheetViews>
  <sheetFormatPr defaultColWidth="0" defaultRowHeight="14.5" zeroHeight="1" x14ac:dyDescent="0.35"/>
  <cols>
    <col min="1" max="1" width="8.81640625" style="9" customWidth="1"/>
    <col min="2" max="2" width="146.1796875" style="9" customWidth="1"/>
    <col min="3" max="3" width="8.81640625" style="9" customWidth="1"/>
    <col min="4" max="16384" width="8.81640625" style="9" hidden="1"/>
  </cols>
  <sheetData>
    <row r="1" spans="1:2" ht="26" x14ac:dyDescent="0.6">
      <c r="A1" s="372"/>
    </row>
    <row r="2" spans="1:2" x14ac:dyDescent="0.35"/>
    <row r="3" spans="1:2" x14ac:dyDescent="0.35"/>
    <row r="4" spans="1:2" x14ac:dyDescent="0.35"/>
    <row r="5" spans="1:2" x14ac:dyDescent="0.35"/>
    <row r="6" spans="1:2" x14ac:dyDescent="0.35"/>
    <row r="7" spans="1:2" x14ac:dyDescent="0.35"/>
    <row r="8" spans="1:2" x14ac:dyDescent="0.35"/>
    <row r="9" spans="1:2" x14ac:dyDescent="0.35"/>
    <row r="10" spans="1:2" ht="26" x14ac:dyDescent="0.6">
      <c r="B10" s="373" t="s">
        <v>308</v>
      </c>
    </row>
    <row r="11" spans="1:2" ht="34" customHeight="1" x14ac:dyDescent="0.6">
      <c r="B11" s="373" t="s">
        <v>144</v>
      </c>
    </row>
    <row r="12" spans="1:2" x14ac:dyDescent="0.35"/>
    <row r="13" spans="1:2" ht="246.5" x14ac:dyDescent="0.35">
      <c r="B13" s="374" t="s">
        <v>309</v>
      </c>
    </row>
    <row r="14" spans="1:2" x14ac:dyDescent="0.35"/>
  </sheetData>
  <sheetProtection algorithmName="SHA-256" hashValue="MugsbsVMfk5/vrY0OA+Lq8R98T+ZZdz/Ss3efvz0Xhk=" saltValue="oQfxZg8AyY9YfIbPxnMyQg=="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AAA97-25C4-457D-A825-5C4AAF1A1343}">
  <dimension ref="A1:C22"/>
  <sheetViews>
    <sheetView zoomScaleNormal="100" workbookViewId="0"/>
  </sheetViews>
  <sheetFormatPr defaultColWidth="0" defaultRowHeight="14.5" zeroHeight="1" x14ac:dyDescent="0.35"/>
  <cols>
    <col min="1" max="1" width="8.81640625" style="9" customWidth="1"/>
    <col min="2" max="2" width="146.1796875" style="9" customWidth="1"/>
    <col min="3" max="3" width="8.81640625" style="9" customWidth="1"/>
    <col min="4" max="16384" width="8.81640625" style="9" hidden="1"/>
  </cols>
  <sheetData>
    <row r="1" spans="1:2" ht="26" x14ac:dyDescent="0.6">
      <c r="A1" s="372"/>
    </row>
    <row r="2" spans="1:2" x14ac:dyDescent="0.35"/>
    <row r="3" spans="1:2" x14ac:dyDescent="0.35"/>
    <row r="4" spans="1:2" x14ac:dyDescent="0.35"/>
    <row r="5" spans="1:2" x14ac:dyDescent="0.35"/>
    <row r="6" spans="1:2" x14ac:dyDescent="0.35"/>
    <row r="7" spans="1:2" x14ac:dyDescent="0.35"/>
    <row r="8" spans="1:2" x14ac:dyDescent="0.35"/>
    <row r="9" spans="1:2" x14ac:dyDescent="0.35"/>
    <row r="10" spans="1:2" ht="26" x14ac:dyDescent="0.6">
      <c r="B10" s="373" t="s">
        <v>308</v>
      </c>
    </row>
    <row r="11" spans="1:2" ht="31.5" customHeight="1" x14ac:dyDescent="0.6">
      <c r="B11" s="373" t="s">
        <v>143</v>
      </c>
    </row>
    <row r="12" spans="1:2" x14ac:dyDescent="0.35"/>
    <row r="13" spans="1:2" x14ac:dyDescent="0.35">
      <c r="B13" s="375" t="s">
        <v>142</v>
      </c>
    </row>
    <row r="14" spans="1:2" ht="43.5" x14ac:dyDescent="0.35">
      <c r="B14" s="376" t="s">
        <v>310</v>
      </c>
    </row>
    <row r="15" spans="1:2" x14ac:dyDescent="0.35">
      <c r="B15" s="377" t="s">
        <v>175</v>
      </c>
    </row>
    <row r="16" spans="1:2" x14ac:dyDescent="0.35">
      <c r="B16" s="377"/>
    </row>
    <row r="17" spans="2:2" ht="72.5" x14ac:dyDescent="0.35">
      <c r="B17" s="376" t="s">
        <v>311</v>
      </c>
    </row>
    <row r="18" spans="2:2" ht="18.75" customHeight="1" x14ac:dyDescent="0.35"/>
    <row r="19" spans="2:2" ht="225" customHeight="1" x14ac:dyDescent="0.35">
      <c r="B19" s="378" t="s">
        <v>292</v>
      </c>
    </row>
    <row r="20" spans="2:2" x14ac:dyDescent="0.35">
      <c r="B20" s="376"/>
    </row>
    <row r="21" spans="2:2" ht="29" x14ac:dyDescent="0.35">
      <c r="B21" s="376" t="s">
        <v>174</v>
      </c>
    </row>
    <row r="22" spans="2:2" x14ac:dyDescent="0.35"/>
  </sheetData>
  <sheetProtection algorithmName="SHA-256" hashValue="YvuBMyUnYPYpnn2MJqqFeb7cogi9Ec3VIpScPxRNrSE=" saltValue="Yk6z8MyHdErGalSlEhD7Tw==" spinCount="100000" sheet="1" objects="1" scenarios="1"/>
  <hyperlinks>
    <hyperlink ref="B15" r:id="rId1" display="https://www.cleanenergyregulator.gov.au/Infohub/Markets/cert-report" xr:uid="{806DA8C6-7FC6-4CA7-8BDD-8C56DC014C6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5501-0B8A-4B5A-8FB5-739FF4D9077F}">
  <dimension ref="A1:D51"/>
  <sheetViews>
    <sheetView zoomScaleNormal="100" workbookViewId="0">
      <pane ySplit="2" topLeftCell="A3" activePane="bottomLeft" state="frozen"/>
      <selection sqref="A1:D1"/>
      <selection pane="bottomLeft" sqref="A1:D1"/>
    </sheetView>
  </sheetViews>
  <sheetFormatPr defaultColWidth="0" defaultRowHeight="14.5" zeroHeight="1" x14ac:dyDescent="0.35"/>
  <cols>
    <col min="1" max="1" width="60.1796875" style="166" customWidth="1"/>
    <col min="2" max="2" width="35.1796875" bestFit="1" customWidth="1"/>
    <col min="3" max="3" width="8.81640625" customWidth="1"/>
    <col min="4" max="4" width="94.54296875" style="167" customWidth="1"/>
    <col min="5" max="16384" width="8.81640625" hidden="1"/>
  </cols>
  <sheetData>
    <row r="1" spans="1:4" ht="26" x14ac:dyDescent="0.35">
      <c r="A1" s="523" t="s">
        <v>107</v>
      </c>
      <c r="B1" s="523"/>
      <c r="C1" s="523"/>
      <c r="D1" s="523"/>
    </row>
    <row r="2" spans="1:4" x14ac:dyDescent="0.35">
      <c r="A2" s="379" t="s">
        <v>121</v>
      </c>
      <c r="B2" s="380" t="s">
        <v>122</v>
      </c>
      <c r="C2" s="381"/>
      <c r="D2" s="382" t="s">
        <v>14</v>
      </c>
    </row>
    <row r="3" spans="1:4" s="301" customFormat="1" ht="21" x14ac:dyDescent="0.35">
      <c r="A3" s="522" t="s">
        <v>203</v>
      </c>
      <c r="B3" s="522"/>
      <c r="C3" s="522"/>
      <c r="D3" s="522"/>
    </row>
    <row r="4" spans="1:4" x14ac:dyDescent="0.35">
      <c r="A4" s="383" t="s">
        <v>141</v>
      </c>
      <c r="B4" s="366"/>
      <c r="C4" s="384"/>
      <c r="D4" s="385" t="s">
        <v>176</v>
      </c>
    </row>
    <row r="5" spans="1:4" s="225" customFormat="1" ht="87" x14ac:dyDescent="0.35">
      <c r="A5" s="386" t="s">
        <v>129</v>
      </c>
      <c r="B5" s="366"/>
      <c r="C5" s="387"/>
      <c r="D5" s="388" t="s">
        <v>242</v>
      </c>
    </row>
    <row r="6" spans="1:4" ht="29" x14ac:dyDescent="0.35">
      <c r="A6" s="383" t="s">
        <v>204</v>
      </c>
      <c r="B6" s="366"/>
      <c r="C6" s="384"/>
      <c r="D6" s="371" t="s">
        <v>243</v>
      </c>
    </row>
    <row r="7" spans="1:4" s="225" customFormat="1" ht="134.25" customHeight="1" x14ac:dyDescent="0.35">
      <c r="A7" s="386" t="s">
        <v>205</v>
      </c>
      <c r="B7" s="366"/>
      <c r="C7" s="387"/>
      <c r="D7" s="388" t="s">
        <v>244</v>
      </c>
    </row>
    <row r="8" spans="1:4" s="302" customFormat="1" ht="21" x14ac:dyDescent="0.35">
      <c r="A8" s="522" t="s">
        <v>116</v>
      </c>
      <c r="B8" s="522"/>
      <c r="C8" s="522"/>
      <c r="D8" s="522"/>
    </row>
    <row r="9" spans="1:4" ht="158.5" customHeight="1" x14ac:dyDescent="0.35">
      <c r="A9" s="383" t="s">
        <v>109</v>
      </c>
      <c r="B9" s="366"/>
      <c r="C9" s="389"/>
      <c r="D9" s="390" t="s">
        <v>297</v>
      </c>
    </row>
    <row r="10" spans="1:4" s="225" customFormat="1" x14ac:dyDescent="0.35">
      <c r="A10" s="386" t="s">
        <v>113</v>
      </c>
      <c r="B10" s="367"/>
      <c r="C10" s="391"/>
      <c r="D10" s="392" t="s">
        <v>245</v>
      </c>
    </row>
    <row r="11" spans="1:4" ht="110.25" customHeight="1" x14ac:dyDescent="0.35">
      <c r="A11" s="383" t="s">
        <v>198</v>
      </c>
      <c r="B11" s="367"/>
      <c r="C11" s="389"/>
      <c r="D11" s="390" t="s">
        <v>246</v>
      </c>
    </row>
    <row r="12" spans="1:4" s="225" customFormat="1" x14ac:dyDescent="0.35">
      <c r="A12" s="386" t="s">
        <v>110</v>
      </c>
      <c r="B12" s="368"/>
      <c r="C12" s="391"/>
      <c r="D12" s="392" t="s">
        <v>247</v>
      </c>
    </row>
    <row r="13" spans="1:4" x14ac:dyDescent="0.35">
      <c r="A13" s="383" t="s">
        <v>111</v>
      </c>
      <c r="B13" s="366"/>
      <c r="C13" s="389"/>
      <c r="D13" s="390" t="s">
        <v>248</v>
      </c>
    </row>
    <row r="14" spans="1:4" s="225" customFormat="1" x14ac:dyDescent="0.35">
      <c r="A14" s="386" t="s">
        <v>112</v>
      </c>
      <c r="B14" s="366"/>
      <c r="C14" s="391"/>
      <c r="D14" s="392" t="s">
        <v>249</v>
      </c>
    </row>
    <row r="15" spans="1:4" x14ac:dyDescent="0.35">
      <c r="A15" s="383" t="s">
        <v>114</v>
      </c>
      <c r="B15" s="366"/>
      <c r="C15" s="389"/>
      <c r="D15" s="390" t="s">
        <v>250</v>
      </c>
    </row>
    <row r="16" spans="1:4" s="225" customFormat="1" x14ac:dyDescent="0.35">
      <c r="A16" s="386" t="s">
        <v>138</v>
      </c>
      <c r="B16" s="367"/>
      <c r="C16" s="391"/>
      <c r="D16" s="392"/>
    </row>
    <row r="17" spans="1:4" s="302" customFormat="1" ht="21" x14ac:dyDescent="0.35">
      <c r="A17" s="522" t="s">
        <v>228</v>
      </c>
      <c r="B17" s="522"/>
      <c r="C17" s="522"/>
      <c r="D17" s="522"/>
    </row>
    <row r="18" spans="1:4" x14ac:dyDescent="0.35">
      <c r="A18" s="383" t="s">
        <v>177</v>
      </c>
      <c r="B18" s="366"/>
      <c r="C18" s="389"/>
      <c r="D18" s="390"/>
    </row>
    <row r="19" spans="1:4" s="225" customFormat="1" ht="29" x14ac:dyDescent="0.35">
      <c r="A19" s="386" t="s">
        <v>265</v>
      </c>
      <c r="B19" s="369"/>
      <c r="C19" s="391"/>
      <c r="D19" s="392" t="s">
        <v>251</v>
      </c>
    </row>
    <row r="20" spans="1:4" ht="29" x14ac:dyDescent="0.35">
      <c r="A20" s="383" t="s">
        <v>266</v>
      </c>
      <c r="B20" s="369"/>
      <c r="C20" s="389"/>
      <c r="D20" s="390" t="s">
        <v>252</v>
      </c>
    </row>
    <row r="21" spans="1:4" s="225" customFormat="1" x14ac:dyDescent="0.35">
      <c r="A21" s="386" t="s">
        <v>178</v>
      </c>
      <c r="B21" s="366"/>
      <c r="C21" s="391"/>
      <c r="D21" s="392"/>
    </row>
    <row r="22" spans="1:4" x14ac:dyDescent="0.35">
      <c r="A22" s="383" t="s">
        <v>179</v>
      </c>
      <c r="B22" s="366"/>
      <c r="C22" s="389"/>
      <c r="D22" s="390" t="s">
        <v>253</v>
      </c>
    </row>
    <row r="23" spans="1:4" s="225" customFormat="1" x14ac:dyDescent="0.35">
      <c r="A23" s="386" t="s">
        <v>180</v>
      </c>
      <c r="B23" s="366"/>
      <c r="C23" s="391"/>
      <c r="D23" s="392" t="s">
        <v>250</v>
      </c>
    </row>
    <row r="24" spans="1:4" s="302" customFormat="1" ht="21" x14ac:dyDescent="0.35">
      <c r="A24" s="522" t="s">
        <v>117</v>
      </c>
      <c r="B24" s="522"/>
      <c r="C24" s="522"/>
      <c r="D24" s="522"/>
    </row>
    <row r="25" spans="1:4" x14ac:dyDescent="0.35">
      <c r="A25" s="383" t="s">
        <v>113</v>
      </c>
      <c r="B25" s="367"/>
      <c r="C25" s="389"/>
      <c r="D25" s="390" t="s">
        <v>115</v>
      </c>
    </row>
    <row r="26" spans="1:4" s="225" customFormat="1" ht="87" x14ac:dyDescent="0.35">
      <c r="A26" s="386" t="s">
        <v>198</v>
      </c>
      <c r="B26" s="367"/>
      <c r="C26" s="391"/>
      <c r="D26" s="392" t="s">
        <v>262</v>
      </c>
    </row>
    <row r="27" spans="1:4" x14ac:dyDescent="0.35">
      <c r="A27" s="383" t="s">
        <v>110</v>
      </c>
      <c r="B27" s="370"/>
      <c r="C27" s="389"/>
      <c r="D27" s="390" t="s">
        <v>254</v>
      </c>
    </row>
    <row r="28" spans="1:4" s="225" customFormat="1" x14ac:dyDescent="0.35">
      <c r="A28" s="386" t="s">
        <v>111</v>
      </c>
      <c r="B28" s="366"/>
      <c r="C28" s="391"/>
      <c r="D28" s="392" t="s">
        <v>255</v>
      </c>
    </row>
    <row r="29" spans="1:4" x14ac:dyDescent="0.35">
      <c r="A29" s="383" t="s">
        <v>138</v>
      </c>
      <c r="B29" s="367"/>
      <c r="C29" s="389"/>
      <c r="D29" s="390"/>
    </row>
    <row r="30" spans="1:4" s="302" customFormat="1" ht="21" x14ac:dyDescent="0.35">
      <c r="A30" s="522" t="s">
        <v>118</v>
      </c>
      <c r="B30" s="522"/>
      <c r="C30" s="522"/>
      <c r="D30" s="522"/>
    </row>
    <row r="31" spans="1:4" ht="29" x14ac:dyDescent="0.35">
      <c r="A31" s="383" t="s">
        <v>264</v>
      </c>
      <c r="B31" s="369"/>
      <c r="C31" s="389"/>
      <c r="D31" s="390" t="s">
        <v>318</v>
      </c>
    </row>
    <row r="32" spans="1:4" s="225" customFormat="1" ht="29" x14ac:dyDescent="0.35">
      <c r="A32" s="386" t="s">
        <v>241</v>
      </c>
      <c r="B32" s="369"/>
      <c r="C32" s="391"/>
      <c r="D32" s="392" t="s">
        <v>319</v>
      </c>
    </row>
    <row r="33" spans="1:4" ht="29" x14ac:dyDescent="0.35">
      <c r="A33" s="383" t="s">
        <v>192</v>
      </c>
      <c r="B33" s="366"/>
      <c r="C33" s="389"/>
      <c r="D33" s="390" t="s">
        <v>256</v>
      </c>
    </row>
    <row r="34" spans="1:4" s="225" customFormat="1" x14ac:dyDescent="0.35">
      <c r="A34" s="386" t="s">
        <v>119</v>
      </c>
      <c r="B34" s="366"/>
      <c r="C34" s="391"/>
      <c r="D34" s="392" t="s">
        <v>257</v>
      </c>
    </row>
    <row r="35" spans="1:4" ht="87" x14ac:dyDescent="0.35">
      <c r="A35" s="383" t="s">
        <v>165</v>
      </c>
      <c r="B35" s="366"/>
      <c r="C35" s="389"/>
      <c r="D35" s="390" t="s">
        <v>296</v>
      </c>
    </row>
    <row r="36" spans="1:4" s="225" customFormat="1" ht="58" x14ac:dyDescent="0.35">
      <c r="A36" s="386" t="s">
        <v>163</v>
      </c>
      <c r="B36" s="366"/>
      <c r="C36" s="391"/>
      <c r="D36" s="392" t="s">
        <v>317</v>
      </c>
    </row>
    <row r="37" spans="1:4" ht="29" x14ac:dyDescent="0.35">
      <c r="A37" s="383" t="s">
        <v>166</v>
      </c>
      <c r="B37" s="366"/>
      <c r="C37" s="389"/>
      <c r="D37" s="390" t="s">
        <v>315</v>
      </c>
    </row>
    <row r="38" spans="1:4" s="225" customFormat="1" ht="29" x14ac:dyDescent="0.35">
      <c r="A38" s="386" t="s">
        <v>167</v>
      </c>
      <c r="B38" s="366"/>
      <c r="C38" s="391"/>
      <c r="D38" s="392" t="s">
        <v>316</v>
      </c>
    </row>
    <row r="39" spans="1:4" ht="127.5" customHeight="1" x14ac:dyDescent="0.35">
      <c r="A39" s="383" t="s">
        <v>168</v>
      </c>
      <c r="B39" s="366"/>
      <c r="C39" s="389"/>
      <c r="D39" s="390" t="s">
        <v>312</v>
      </c>
    </row>
    <row r="40" spans="1:4" s="225" customFormat="1" ht="145" x14ac:dyDescent="0.35">
      <c r="A40" s="386" t="s">
        <v>169</v>
      </c>
      <c r="B40" s="366"/>
      <c r="C40" s="391"/>
      <c r="D40" s="392" t="s">
        <v>313</v>
      </c>
    </row>
    <row r="41" spans="1:4" ht="29" x14ac:dyDescent="0.35">
      <c r="A41" s="383" t="s">
        <v>170</v>
      </c>
      <c r="B41" s="366"/>
      <c r="C41" s="389"/>
      <c r="D41" s="390" t="s">
        <v>181</v>
      </c>
    </row>
    <row r="42" spans="1:4" s="225" customFormat="1" ht="29" x14ac:dyDescent="0.35">
      <c r="A42" s="386" t="s">
        <v>120</v>
      </c>
      <c r="B42" s="366"/>
      <c r="C42" s="391"/>
      <c r="D42" s="388" t="s">
        <v>258</v>
      </c>
    </row>
    <row r="43" spans="1:4" s="302" customFormat="1" ht="21" x14ac:dyDescent="0.35">
      <c r="A43" s="522" t="s">
        <v>130</v>
      </c>
      <c r="B43" s="522"/>
      <c r="C43" s="522"/>
      <c r="D43" s="522"/>
    </row>
    <row r="44" spans="1:4" x14ac:dyDescent="0.35">
      <c r="A44" s="383" t="s">
        <v>132</v>
      </c>
      <c r="B44" s="366"/>
      <c r="C44" s="389"/>
      <c r="D44" s="390" t="s">
        <v>259</v>
      </c>
    </row>
    <row r="45" spans="1:4" s="225" customFormat="1" x14ac:dyDescent="0.35">
      <c r="A45" s="386" t="s">
        <v>131</v>
      </c>
      <c r="B45" s="366"/>
      <c r="C45" s="391"/>
      <c r="D45" s="392" t="s">
        <v>259</v>
      </c>
    </row>
    <row r="46" spans="1:4" x14ac:dyDescent="0.35">
      <c r="A46" s="383" t="s">
        <v>133</v>
      </c>
      <c r="B46" s="366"/>
      <c r="C46" s="389"/>
      <c r="D46" s="390" t="s">
        <v>260</v>
      </c>
    </row>
    <row r="47" spans="1:4" s="225" customFormat="1" x14ac:dyDescent="0.35">
      <c r="A47" s="386" t="s">
        <v>134</v>
      </c>
      <c r="B47" s="366"/>
      <c r="C47" s="391"/>
      <c r="D47" s="392" t="s">
        <v>260</v>
      </c>
    </row>
    <row r="48" spans="1:4" ht="29" x14ac:dyDescent="0.35">
      <c r="A48" s="383" t="s">
        <v>11</v>
      </c>
      <c r="B48" s="366"/>
      <c r="C48" s="389"/>
      <c r="D48" s="390" t="s">
        <v>293</v>
      </c>
    </row>
    <row r="49" spans="1:4" s="302" customFormat="1" ht="21" x14ac:dyDescent="0.35">
      <c r="A49" s="522" t="s">
        <v>14</v>
      </c>
      <c r="B49" s="522"/>
      <c r="C49" s="522"/>
      <c r="D49" s="522"/>
    </row>
    <row r="50" spans="1:4" ht="101.5" x14ac:dyDescent="0.35">
      <c r="A50" s="383" t="s">
        <v>199</v>
      </c>
      <c r="B50" s="367"/>
      <c r="C50" s="393"/>
      <c r="D50" s="390" t="s">
        <v>261</v>
      </c>
    </row>
    <row r="51" spans="1:4" s="225" customFormat="1" ht="29" x14ac:dyDescent="0.35">
      <c r="A51" s="386" t="s">
        <v>222</v>
      </c>
      <c r="B51" s="367"/>
      <c r="C51" s="394"/>
      <c r="D51" s="392" t="s">
        <v>223</v>
      </c>
    </row>
  </sheetData>
  <sheetProtection algorithmName="SHA-256" hashValue="jjqvNd6bZkR2PjyDrHE0bA+c4oNwXgHumLSENn2Gink=" saltValue="KMiQw9va1qoXkvL6kK5H+w==" spinCount="100000" sheet="1" objects="1" scenarios="1"/>
  <mergeCells count="8">
    <mergeCell ref="A49:D49"/>
    <mergeCell ref="A3:D3"/>
    <mergeCell ref="A1:D1"/>
    <mergeCell ref="A8:D8"/>
    <mergeCell ref="A17:D17"/>
    <mergeCell ref="A24:D24"/>
    <mergeCell ref="A30:D30"/>
    <mergeCell ref="A43:D43"/>
  </mergeCells>
  <dataValidations count="7">
    <dataValidation type="list" allowBlank="1" showInputMessage="1" showErrorMessage="1" sqref="B5" xr:uid="{DD701C07-BAAD-4F71-B62B-61C56C82722D}">
      <formula1>"Calendar year, Financial year"</formula1>
    </dataValidation>
    <dataValidation type="list" allowBlank="1" showInputMessage="1" showErrorMessage="1" sqref="B7" xr:uid="{8F2F6D53-A659-4EC6-8822-5728178E209A}">
      <formula1>"Location-based,Market-based"</formula1>
    </dataValidation>
    <dataValidation type="list" allowBlank="1" showInputMessage="1" showErrorMessage="1" sqref="B14" xr:uid="{5A1BC931-7C41-43B5-AEC1-3A0A4E3B0943}">
      <formula1>"Scope 1, Scope 2, Scope 1 and Scope 2"</formula1>
    </dataValidation>
    <dataValidation type="list" allowBlank="1" showInputMessage="1" showErrorMessage="1" sqref="B15 B23" xr:uid="{6F58821E-3234-425E-AF5F-57284E0E1F9B}">
      <formula1>"Net emissions,Gross emissions"</formula1>
    </dataValidation>
    <dataValidation type="list" allowBlank="1" showInputMessage="1" showErrorMessage="1" sqref="B9" xr:uid="{5B32B797-4535-40C1-9E9E-76F1292C0204}">
      <formula1>"Emissions reduction (combined net and gross), Emissions reduction (gross-only), Emissions intensity reduction, Other"</formula1>
    </dataValidation>
    <dataValidation type="list" allowBlank="1" showInputMessage="1" showErrorMessage="1" sqref="B6" xr:uid="{BFB852ED-5446-44C9-A29F-298FCBFAC3BB}">
      <formula1>"Operational control,Equity share"</formula1>
    </dataValidation>
    <dataValidation type="list" allowBlank="1" showInputMessage="1" showErrorMessage="1" sqref="B6" xr:uid="{F1809ED7-2BE3-4DC8-A474-3A294723691C}">
      <formula1>"Operational control, Equity share"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C37EF57-BF19-4E39-B780-86763D1C8DDA}">
          <x14:formula1>
            <xm:f>'Yearly Variables'!$A$3:$A$35</xm:f>
          </x14:formula1>
          <xm:sqref>B18 B4:B5 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1CFF7-AD48-4BA4-9B3F-313B25C647A0}">
  <dimension ref="A1:T61"/>
  <sheetViews>
    <sheetView zoomScaleNormal="100" workbookViewId="0">
      <pane ySplit="2" topLeftCell="A3" activePane="bottomLeft" state="frozen"/>
      <selection sqref="A1:D1"/>
      <selection pane="bottomLeft" sqref="A1:D1"/>
    </sheetView>
  </sheetViews>
  <sheetFormatPr defaultColWidth="0" defaultRowHeight="14.5" zeroHeight="1" x14ac:dyDescent="0.35"/>
  <cols>
    <col min="1" max="1" width="69.81640625" style="180" customWidth="1"/>
    <col min="2" max="2" width="37.1796875" style="356" customWidth="1"/>
    <col min="3" max="3" width="19.453125" style="356" customWidth="1"/>
    <col min="4" max="4" width="62.453125" style="181" bestFit="1" customWidth="1"/>
    <col min="5" max="5" width="12.81640625" hidden="1" customWidth="1"/>
    <col min="6" max="6" width="19.54296875" hidden="1" customWidth="1"/>
    <col min="7" max="7" width="19.453125" hidden="1" customWidth="1"/>
    <col min="8" max="8" width="20.81640625" hidden="1" customWidth="1"/>
    <col min="9" max="10" width="8.81640625" hidden="1" customWidth="1"/>
    <col min="11" max="11" width="10.54296875" hidden="1" customWidth="1"/>
    <col min="12" max="15" width="8.81640625" hidden="1" customWidth="1"/>
    <col min="16" max="16" width="13.81640625" hidden="1" customWidth="1"/>
    <col min="17" max="17" width="8.81640625" hidden="1" customWidth="1"/>
    <col min="18" max="18" width="11.453125" hidden="1" customWidth="1"/>
    <col min="19" max="19" width="12.1796875" hidden="1" customWidth="1"/>
    <col min="20" max="20" width="0" hidden="1" customWidth="1"/>
    <col min="21" max="16384" width="8.81640625" hidden="1"/>
  </cols>
  <sheetData>
    <row r="1" spans="1:20" s="186" customFormat="1" ht="28.5" x14ac:dyDescent="0.65">
      <c r="A1" s="525" t="s">
        <v>108</v>
      </c>
      <c r="B1" s="525"/>
      <c r="C1" s="525"/>
      <c r="D1" s="525"/>
    </row>
    <row r="2" spans="1:20" s="223" customFormat="1" x14ac:dyDescent="0.35">
      <c r="A2" s="280" t="s">
        <v>106</v>
      </c>
      <c r="B2" s="341" t="s">
        <v>104</v>
      </c>
      <c r="C2" s="341" t="s">
        <v>105</v>
      </c>
      <c r="D2" s="281" t="s">
        <v>14</v>
      </c>
    </row>
    <row r="3" spans="1:20" s="190" customFormat="1" ht="18.5" x14ac:dyDescent="0.35">
      <c r="A3" s="526" t="s">
        <v>274</v>
      </c>
      <c r="B3" s="526"/>
      <c r="C3" s="526"/>
      <c r="D3" s="526"/>
      <c r="E3" s="224"/>
      <c r="F3" s="224"/>
      <c r="G3" s="192"/>
      <c r="H3" s="192"/>
      <c r="I3" s="193"/>
      <c r="J3" s="193"/>
      <c r="K3" s="194"/>
      <c r="L3" s="195"/>
      <c r="M3" s="191"/>
      <c r="N3" s="193"/>
      <c r="O3" s="196"/>
      <c r="P3" s="196"/>
      <c r="Q3" s="193"/>
      <c r="R3" s="191"/>
      <c r="S3" s="197"/>
      <c r="T3" s="198"/>
    </row>
    <row r="4" spans="1:20" ht="21" x14ac:dyDescent="0.35">
      <c r="A4" s="315" t="s">
        <v>263</v>
      </c>
      <c r="B4" s="342">
        <f>B49+B56</f>
        <v>0</v>
      </c>
      <c r="C4" s="342" t="e">
        <f>C49+C56</f>
        <v>#N/A</v>
      </c>
      <c r="D4" s="316"/>
      <c r="E4" s="156"/>
      <c r="F4" s="157"/>
      <c r="G4" s="158"/>
      <c r="H4" s="158"/>
      <c r="I4" s="159"/>
      <c r="J4" s="159"/>
      <c r="K4" s="160"/>
      <c r="L4" s="161"/>
      <c r="M4" s="157"/>
      <c r="N4" s="159"/>
      <c r="O4" s="162"/>
      <c r="P4" s="162"/>
      <c r="Q4" s="159"/>
      <c r="R4" s="157"/>
      <c r="S4" s="163"/>
      <c r="T4" s="164"/>
    </row>
    <row r="5" spans="1:20" s="210" customFormat="1" x14ac:dyDescent="0.35">
      <c r="A5" s="213"/>
      <c r="B5" s="343"/>
      <c r="C5" s="357"/>
      <c r="D5" s="214"/>
      <c r="E5" s="214"/>
      <c r="F5" s="215"/>
      <c r="G5" s="216"/>
      <c r="H5" s="216"/>
      <c r="I5" s="217"/>
      <c r="J5" s="217"/>
      <c r="K5" s="218"/>
      <c r="L5" s="219"/>
      <c r="M5" s="215"/>
      <c r="N5" s="217"/>
      <c r="O5" s="220"/>
      <c r="P5" s="220"/>
      <c r="Q5" s="217"/>
      <c r="R5" s="215"/>
      <c r="S5" s="221"/>
      <c r="T5" s="222"/>
    </row>
    <row r="6" spans="1:20" s="186" customFormat="1" ht="18.5" x14ac:dyDescent="0.35">
      <c r="A6" s="524" t="s">
        <v>186</v>
      </c>
      <c r="B6" s="524"/>
      <c r="C6" s="524"/>
      <c r="D6" s="524"/>
      <c r="E6" s="187"/>
      <c r="F6" s="187"/>
      <c r="G6" s="188"/>
      <c r="R6" s="189"/>
    </row>
    <row r="7" spans="1:20" s="201" customFormat="1" ht="15.5" x14ac:dyDescent="0.35">
      <c r="A7" s="203" t="s">
        <v>187</v>
      </c>
      <c r="B7" s="344"/>
      <c r="C7" s="358"/>
      <c r="D7" s="200"/>
      <c r="F7" s="204"/>
      <c r="G7" s="204"/>
      <c r="R7" s="205"/>
    </row>
    <row r="8" spans="1:20" s="169" customFormat="1" ht="23.15" customHeight="1" x14ac:dyDescent="0.35">
      <c r="A8" s="183" t="s">
        <v>139</v>
      </c>
      <c r="B8" s="345"/>
      <c r="C8" s="359"/>
      <c r="D8" s="181"/>
    </row>
    <row r="9" spans="1:20" ht="21" x14ac:dyDescent="0.35">
      <c r="A9" s="315" t="s">
        <v>182</v>
      </c>
      <c r="B9" s="363" t="str">
        <f>IF('Data entry'!B9="Emissions reduction (combined net and gross)",B17/'Data entry'!B12,IF('Data entry'!B9="Emissions reduction (gross-only)",B19/'Data entry'!B12,"N/A"))</f>
        <v>N/A</v>
      </c>
      <c r="C9" s="363" t="str">
        <f>IF('Data entry'!B9="Emissions reduction (combined net and gross)",C17/'Data entry'!B12,IF('Data entry'!B9="Emissions reduction (gross-only)",C19/'Data entry'!B12,"N/A"))</f>
        <v>N/A</v>
      </c>
      <c r="D9" s="317" t="s">
        <v>275</v>
      </c>
      <c r="F9" s="155"/>
    </row>
    <row r="10" spans="1:20" ht="52.5" x14ac:dyDescent="0.35">
      <c r="A10" s="178" t="s">
        <v>295</v>
      </c>
      <c r="B10" s="363" t="e">
        <f>B9-B11</f>
        <v>#VALUE!</v>
      </c>
      <c r="C10" s="363" t="e">
        <f>C9-C11</f>
        <v>#VALUE!</v>
      </c>
      <c r="D10" s="181" t="s">
        <v>288</v>
      </c>
      <c r="F10" s="155"/>
    </row>
    <row r="11" spans="1:20" ht="31.5" x14ac:dyDescent="0.35">
      <c r="A11" s="315" t="s">
        <v>238</v>
      </c>
      <c r="B11" s="363" t="e">
        <f>B19/'Data entry'!B12</f>
        <v>#N/A</v>
      </c>
      <c r="C11" s="363" t="e">
        <f>C19/'Data entry'!B12</f>
        <v>#N/A</v>
      </c>
      <c r="D11" s="317" t="s">
        <v>239</v>
      </c>
      <c r="F11" s="155"/>
    </row>
    <row r="12" spans="1:20" s="169" customFormat="1" x14ac:dyDescent="0.35">
      <c r="A12" s="182" t="s">
        <v>140</v>
      </c>
      <c r="B12" s="338"/>
      <c r="C12" s="340"/>
      <c r="D12" s="181"/>
      <c r="E12" s="179"/>
      <c r="F12" s="174"/>
      <c r="G12" s="170"/>
      <c r="H12" s="170"/>
      <c r="I12" s="171"/>
      <c r="J12" s="171"/>
      <c r="K12" s="172"/>
      <c r="L12" s="173"/>
      <c r="M12" s="174"/>
      <c r="N12" s="171"/>
      <c r="O12" s="175"/>
      <c r="P12" s="175"/>
      <c r="Q12" s="171"/>
      <c r="R12" s="174"/>
      <c r="S12" s="176"/>
      <c r="T12" s="177"/>
    </row>
    <row r="13" spans="1:20" ht="31.5" x14ac:dyDescent="0.35">
      <c r="A13" s="315" t="s">
        <v>183</v>
      </c>
      <c r="B13" s="339" t="str">
        <f>IF('Data entry'!B9="Emissions intensity reduction",('Data entry'!B21-'Data entry'!B34)/('Data entry'!B21-(1-'Data entry'!B12)*'Data entry'!B21)*100,"N/A")</f>
        <v>N/A</v>
      </c>
      <c r="C13" s="339" t="str">
        <f>B13</f>
        <v>N/A</v>
      </c>
      <c r="D13" s="317" t="s">
        <v>275</v>
      </c>
      <c r="F13" s="165"/>
    </row>
    <row r="14" spans="1:20" s="169" customFormat="1" x14ac:dyDescent="0.35">
      <c r="A14" s="178"/>
      <c r="B14" s="347"/>
      <c r="C14" s="360"/>
      <c r="D14" s="181"/>
      <c r="F14" s="180"/>
    </row>
    <row r="15" spans="1:20" s="201" customFormat="1" ht="15.5" x14ac:dyDescent="0.35">
      <c r="A15" s="199" t="s">
        <v>229</v>
      </c>
      <c r="B15" s="348"/>
      <c r="C15" s="348"/>
      <c r="D15" s="200"/>
    </row>
    <row r="16" spans="1:20" s="169" customFormat="1" x14ac:dyDescent="0.35">
      <c r="A16" s="183" t="s">
        <v>232</v>
      </c>
      <c r="B16" s="349"/>
      <c r="C16" s="349"/>
      <c r="D16" s="174"/>
      <c r="F16" s="184"/>
    </row>
    <row r="17" spans="1:6" ht="26.5" x14ac:dyDescent="0.35">
      <c r="A17" s="315" t="s">
        <v>267</v>
      </c>
      <c r="B17" s="363" t="e" cm="1">
        <f t="array" ref="B17">_xlfn.SWITCH('Data entry'!B14,
"Scope 1 and Scope 2", 1-(B4/('Data entry'!B19+'Data entry'!B20)),
"Scope 1", 1-(B49/('Data entry'!B19)),
"Scope 2", 1-(B56/('Data entry'!B20)))</f>
        <v>#N/A</v>
      </c>
      <c r="C17" s="363" t="e" cm="1">
        <f t="array" ref="C17">_xlfn.SWITCH('Data entry'!B14,
"Scope 1 and Scope 2",1-(C4/('Data entry'!B19+'Data entry'!B20)),
"Scope 1", 1-(C49/('Data entry'!B19)),
"Scope 2", 1-(C56/('Data entry'!B20)))</f>
        <v>#N/A</v>
      </c>
      <c r="D17" s="317" t="s">
        <v>289</v>
      </c>
      <c r="F17" s="155"/>
    </row>
    <row r="18" spans="1:6" s="169" customFormat="1" x14ac:dyDescent="0.35">
      <c r="A18" s="183" t="s">
        <v>231</v>
      </c>
      <c r="B18" s="365"/>
      <c r="C18" s="365"/>
      <c r="F18" s="184"/>
    </row>
    <row r="19" spans="1:6" ht="52.5" x14ac:dyDescent="0.35">
      <c r="A19" s="315" t="s">
        <v>268</v>
      </c>
      <c r="B19" s="363" t="e" cm="1">
        <f t="array" ref="B19">_xlfn.SWITCH('Data entry'!B14,
"Scope 1 and Scope 2", 1-(B48+'Data entry'!B32)/('Data entry'!B19+'Data entry'!B20),
"Scope 1", 1-(B48/('Data entry'!B19)),
"Scope 2", 1-('Data entry'!B32/('Data entry'!B20)))</f>
        <v>#N/A</v>
      </c>
      <c r="C19" s="363" t="e" cm="1">
        <f t="array" ref="C19">_xlfn.SWITCH('Data entry'!B14,
"Scope 1 and Scope 2", 1-(C48+C52)/('Data entry'!B19+'Data entry'!B20),
"Scope 1", 1-(C48/('Data entry'!B19)),
"Scope 2", 1-(C52/('Data entry'!B20)))</f>
        <v>#N/A</v>
      </c>
      <c r="D19" s="317" t="s">
        <v>290</v>
      </c>
      <c r="F19" s="155"/>
    </row>
    <row r="20" spans="1:6" s="169" customFormat="1" x14ac:dyDescent="0.35">
      <c r="A20" s="178"/>
      <c r="B20" s="350"/>
      <c r="C20" s="350"/>
      <c r="D20" s="181"/>
      <c r="F20" s="184"/>
    </row>
    <row r="21" spans="1:6" s="201" customFormat="1" ht="15.5" x14ac:dyDescent="0.35">
      <c r="A21" s="199" t="s">
        <v>230</v>
      </c>
      <c r="B21" s="351"/>
      <c r="C21" s="351"/>
      <c r="D21" s="200"/>
      <c r="F21" s="202"/>
    </row>
    <row r="22" spans="1:6" ht="26.5" x14ac:dyDescent="0.35">
      <c r="A22" s="315" t="s">
        <v>184</v>
      </c>
      <c r="B22" s="346" t="e" cm="1">
        <f t="array" ref="B22">_xlfn.SWITCH('Data entry'!B14,
"Scope 1 and Scope 2", ('Data entry'!B19+'Data entry'!B20)-B4,
"Scope 1", 'Data entry'!B19-B49,
"Scope 2", 'Data entry'!B20-B56)</f>
        <v>#N/A</v>
      </c>
      <c r="C22" s="346" t="e" cm="1">
        <f t="array" ref="C22">_xlfn.SWITCH('Data entry'!B14,
"Scope 1 and Scope 2",('Data entry'!B19+'Data entry'!B20)-C4,
"Scope 1", 'Data entry'!B19-C49,
"Scope 2", 'Data entry'!B20-C56)</f>
        <v>#N/A</v>
      </c>
      <c r="D22" s="317" t="s">
        <v>291</v>
      </c>
      <c r="F22" s="155"/>
    </row>
    <row r="23" spans="1:6" ht="26.5" x14ac:dyDescent="0.35">
      <c r="A23" s="178" t="s">
        <v>269</v>
      </c>
      <c r="B23" s="346" t="e" cm="1">
        <f t="array" ref="B23">_xlfn.SWITCH('Data entry'!B14,
"Scope 1 and Scope 2", ('Data entry'!B19+'Data entry'!B20)-(B48+'Data entry'!B32),
"Scope 1", 'Data entry'!B19-B48,
"Scope 2", 'Data entry'!B20-'Data entry'!B32)</f>
        <v>#N/A</v>
      </c>
      <c r="C23" s="346" t="e" cm="1">
        <f t="array" ref="C23">_xlfn.SWITCH('Data entry'!B14,
"Scope 1 and Scope 2", ('Data entry'!B19+'Data entry'!B20)-(C48+C52),
"Scope 1", 'Data entry'!B19-C48,
"Scope 2", 'Data entry'!B20-C52)</f>
        <v>#N/A</v>
      </c>
      <c r="D23" s="181" t="s">
        <v>291</v>
      </c>
      <c r="F23" s="155"/>
    </row>
    <row r="24" spans="1:6" s="210" customFormat="1" x14ac:dyDescent="0.35">
      <c r="A24" s="209"/>
      <c r="B24" s="352"/>
      <c r="C24" s="361"/>
      <c r="D24" s="211"/>
      <c r="F24" s="212"/>
    </row>
    <row r="25" spans="1:6" s="226" customFormat="1" ht="18.5" x14ac:dyDescent="0.35">
      <c r="A25" s="524" t="s">
        <v>189</v>
      </c>
      <c r="B25" s="524"/>
      <c r="C25" s="524"/>
      <c r="D25" s="524"/>
      <c r="E25" s="282"/>
      <c r="F25" s="282"/>
    </row>
    <row r="26" spans="1:6" s="201" customFormat="1" ht="18.5" x14ac:dyDescent="0.35">
      <c r="A26" s="199" t="s">
        <v>233</v>
      </c>
      <c r="B26" s="353"/>
      <c r="C26" s="353"/>
      <c r="D26" s="206"/>
      <c r="E26" s="207"/>
      <c r="F26" s="207"/>
    </row>
    <row r="27" spans="1:6" ht="21" x14ac:dyDescent="0.35">
      <c r="A27" s="315" t="s">
        <v>185</v>
      </c>
      <c r="B27" s="346" t="s">
        <v>22</v>
      </c>
      <c r="C27" s="363" t="str">
        <f>IF('Data entry'!B27="","N/A",C30/'Data entry'!B27)</f>
        <v>N/A</v>
      </c>
      <c r="D27" s="317" t="s">
        <v>276</v>
      </c>
    </row>
    <row r="28" spans="1:6" s="169" customFormat="1" x14ac:dyDescent="0.35">
      <c r="A28" s="178"/>
      <c r="B28" s="354"/>
      <c r="C28" s="354"/>
      <c r="D28" s="181"/>
    </row>
    <row r="29" spans="1:6" s="201" customFormat="1" ht="15.5" x14ac:dyDescent="0.35">
      <c r="A29" s="203" t="s">
        <v>190</v>
      </c>
      <c r="B29" s="348"/>
      <c r="C29" s="348"/>
      <c r="D29" s="200"/>
    </row>
    <row r="30" spans="1:6" ht="65.5" x14ac:dyDescent="0.35">
      <c r="A30" s="315" t="s">
        <v>301</v>
      </c>
      <c r="B30" s="346" t="s">
        <v>22</v>
      </c>
      <c r="C30" s="363" t="e">
        <f>MIN(
((C36-'Data entry'!B42)*C32 +
'Data entry'!B36*(C32+C34) +
'Data entry'!B48 +
C45) /
C39,
1)</f>
        <v>#N/A</v>
      </c>
      <c r="D30" s="317" t="s">
        <v>298</v>
      </c>
    </row>
    <row r="31" spans="1:6" ht="52.5" x14ac:dyDescent="0.35">
      <c r="A31" s="178" t="s">
        <v>302</v>
      </c>
      <c r="B31" s="346" t="s">
        <v>22</v>
      </c>
      <c r="C31" s="346" t="e">
        <f>MIN(
((C36-'Data entry'!B42)*C32+
'Data entry'!B36*(C32+C34)+
'Data entry'!B48+
C45),
C39)</f>
        <v>#N/A</v>
      </c>
      <c r="D31" s="181" t="s">
        <v>17</v>
      </c>
    </row>
    <row r="32" spans="1:6" ht="52.5" x14ac:dyDescent="0.35">
      <c r="A32" s="315" t="s">
        <v>136</v>
      </c>
      <c r="B32" s="346" t="s">
        <v>22</v>
      </c>
      <c r="C32" s="250" t="e">
        <f>VLOOKUP('Data entry'!B4,'Yearly Variables'!A:C,3,FALSE)</f>
        <v>#N/A</v>
      </c>
      <c r="D32" s="317" t="s">
        <v>277</v>
      </c>
    </row>
    <row r="33" spans="1:4" ht="65.5" x14ac:dyDescent="0.35">
      <c r="A33" s="178" t="s">
        <v>235</v>
      </c>
      <c r="B33" s="346" t="s">
        <v>22</v>
      </c>
      <c r="C33" s="346" t="e">
        <f>((C36-'Data entry'!B42)*C32+'Data entry'!B36*C32)</f>
        <v>#N/A</v>
      </c>
      <c r="D33" s="181" t="s">
        <v>236</v>
      </c>
    </row>
    <row r="34" spans="1:4" ht="26.5" x14ac:dyDescent="0.35">
      <c r="A34" s="315" t="s">
        <v>161</v>
      </c>
      <c r="B34" s="346" t="s">
        <v>22</v>
      </c>
      <c r="C34" s="364" t="e">
        <f>VLOOKUP('Data entry'!B4,'Yearly Variables'!A:D,4,FALSE)</f>
        <v>#N/A</v>
      </c>
      <c r="D34" s="317" t="s">
        <v>234</v>
      </c>
    </row>
    <row r="35" spans="1:4" ht="52.5" x14ac:dyDescent="0.35">
      <c r="A35" s="178" t="s">
        <v>226</v>
      </c>
      <c r="B35" s="346" t="s">
        <v>22</v>
      </c>
      <c r="C35" s="346" t="e">
        <f>'Data entry'!B36*C34</f>
        <v>#N/A</v>
      </c>
      <c r="D35" s="181" t="s">
        <v>299</v>
      </c>
    </row>
    <row r="36" spans="1:4" x14ac:dyDescent="0.35">
      <c r="A36" s="315" t="s">
        <v>164</v>
      </c>
      <c r="B36" s="346" t="s">
        <v>22</v>
      </c>
      <c r="C36" s="346">
        <f>'Data entry'!B35-'Data entry'!B36</f>
        <v>0</v>
      </c>
      <c r="D36" s="317" t="s">
        <v>17</v>
      </c>
    </row>
    <row r="37" spans="1:4" s="169" customFormat="1" x14ac:dyDescent="0.35">
      <c r="A37" s="178"/>
      <c r="B37" s="350"/>
      <c r="C37" s="350"/>
      <c r="D37" s="181"/>
    </row>
    <row r="38" spans="1:4" s="201" customFormat="1" ht="15.5" x14ac:dyDescent="0.35">
      <c r="A38" s="203" t="s">
        <v>218</v>
      </c>
      <c r="B38" s="351"/>
      <c r="C38" s="351"/>
      <c r="D38" s="200"/>
    </row>
    <row r="39" spans="1:4" ht="52.5" x14ac:dyDescent="0.35">
      <c r="A39" s="315" t="s">
        <v>303</v>
      </c>
      <c r="B39" s="346" t="s">
        <v>22</v>
      </c>
      <c r="C39" s="346">
        <f xml:space="preserve">
'Data entry'!B35 +
C42 +
C45 +
'Data entry'!B41</f>
        <v>0</v>
      </c>
      <c r="D39" s="317" t="s">
        <v>17</v>
      </c>
    </row>
    <row r="40" spans="1:4" s="169" customFormat="1" x14ac:dyDescent="0.35">
      <c r="A40" s="180"/>
      <c r="B40" s="350"/>
      <c r="C40" s="350"/>
      <c r="D40" s="181"/>
    </row>
    <row r="41" spans="1:4" s="201" customFormat="1" ht="15.5" x14ac:dyDescent="0.35">
      <c r="A41" s="208" t="s">
        <v>191</v>
      </c>
      <c r="B41" s="351"/>
      <c r="C41" s="362"/>
      <c r="D41" s="200"/>
    </row>
    <row r="42" spans="1:4" ht="104.5" x14ac:dyDescent="0.35">
      <c r="A42" s="315" t="s">
        <v>227</v>
      </c>
      <c r="B42" s="346" t="s">
        <v>22</v>
      </c>
      <c r="C42" s="346">
        <f xml:space="preserve">
'Data entry'!B37+
'Data entry'!B38</f>
        <v>0</v>
      </c>
      <c r="D42" s="317" t="s">
        <v>278</v>
      </c>
    </row>
    <row r="43" spans="1:4" s="169" customFormat="1" x14ac:dyDescent="0.35">
      <c r="A43" s="178"/>
      <c r="B43" s="354"/>
      <c r="C43" s="354"/>
      <c r="D43" s="181"/>
    </row>
    <row r="44" spans="1:4" s="201" customFormat="1" ht="15.5" x14ac:dyDescent="0.35">
      <c r="A44" s="208" t="s">
        <v>304</v>
      </c>
      <c r="B44" s="351"/>
      <c r="C44" s="351"/>
      <c r="D44" s="200"/>
    </row>
    <row r="45" spans="1:4" ht="312.5" x14ac:dyDescent="0.35">
      <c r="A45" s="315" t="s">
        <v>305</v>
      </c>
      <c r="B45" s="346" t="s">
        <v>22</v>
      </c>
      <c r="C45" s="346">
        <f>'Data entry'!B39+'Data entry'!B40</f>
        <v>0</v>
      </c>
      <c r="D45" s="317" t="s">
        <v>314</v>
      </c>
    </row>
    <row r="46" spans="1:4" s="210" customFormat="1" x14ac:dyDescent="0.35">
      <c r="A46" s="209"/>
      <c r="B46" s="352"/>
      <c r="C46" s="352"/>
      <c r="D46" s="211"/>
    </row>
    <row r="47" spans="1:4" s="226" customFormat="1" ht="18.5" x14ac:dyDescent="0.35">
      <c r="A47" s="524" t="s">
        <v>279</v>
      </c>
      <c r="B47" s="524"/>
      <c r="C47" s="524"/>
      <c r="D47" s="524"/>
    </row>
    <row r="48" spans="1:4" ht="52.5" x14ac:dyDescent="0.35">
      <c r="A48" s="315" t="s">
        <v>173</v>
      </c>
      <c r="B48" s="346">
        <f>'Data entry'!B31+'Data entry'!B33</f>
        <v>0</v>
      </c>
      <c r="C48" s="346">
        <f>'Data entry'!B31+'Data entry'!B33</f>
        <v>0</v>
      </c>
      <c r="D48" s="317" t="s">
        <v>280</v>
      </c>
    </row>
    <row r="49" spans="1:4" ht="52.5" x14ac:dyDescent="0.35">
      <c r="A49" s="178" t="s">
        <v>270</v>
      </c>
      <c r="B49" s="346">
        <f>'Data entry'!B31-('Data entry'!B44+'Data entry'!B46)+'Data entry'!B33</f>
        <v>0</v>
      </c>
      <c r="C49" s="346">
        <f>B49</f>
        <v>0</v>
      </c>
      <c r="D49" s="181" t="s">
        <v>281</v>
      </c>
    </row>
    <row r="50" spans="1:4" s="210" customFormat="1" x14ac:dyDescent="0.35">
      <c r="A50" s="209"/>
      <c r="B50" s="352"/>
      <c r="C50" s="352"/>
      <c r="D50" s="211"/>
    </row>
    <row r="51" spans="1:4" s="226" customFormat="1" ht="18.5" x14ac:dyDescent="0.35">
      <c r="A51" s="524" t="s">
        <v>282</v>
      </c>
      <c r="B51" s="524"/>
      <c r="C51" s="524"/>
      <c r="D51" s="524"/>
    </row>
    <row r="52" spans="1:4" ht="73.5" x14ac:dyDescent="0.35">
      <c r="A52" s="315" t="s">
        <v>306</v>
      </c>
      <c r="B52" s="346" t="s">
        <v>22</v>
      </c>
      <c r="C52" s="346" t="e">
        <f>MAX(((C36-'Data entry'!B42)*(1-C32) +
'Data entry'!B36*(1-(C32+C34)) +
'Data entry'!B42 +
C42 -
'Data entry'!B48) *
Calculations!C53,0)</f>
        <v>#N/A</v>
      </c>
      <c r="D52" s="317" t="s">
        <v>283</v>
      </c>
    </row>
    <row r="53" spans="1:4" ht="26.5" x14ac:dyDescent="0.35">
      <c r="A53" s="185" t="s">
        <v>137</v>
      </c>
      <c r="B53" s="346" t="s">
        <v>22</v>
      </c>
      <c r="C53" s="395" t="e">
        <f>VLOOKUP('Data entry'!B4,'Yearly Variables'!A:B,2,FALSE)</f>
        <v>#N/A</v>
      </c>
      <c r="D53" s="181" t="s">
        <v>307</v>
      </c>
    </row>
    <row r="54" spans="1:4" s="210" customFormat="1" x14ac:dyDescent="0.35">
      <c r="A54" s="209"/>
      <c r="B54" s="352"/>
      <c r="C54" s="352"/>
      <c r="D54" s="211"/>
    </row>
    <row r="55" spans="1:4" s="226" customFormat="1" ht="18.5" x14ac:dyDescent="0.35">
      <c r="A55" s="524" t="s">
        <v>284</v>
      </c>
      <c r="B55" s="524"/>
      <c r="C55" s="524"/>
      <c r="D55" s="524"/>
    </row>
    <row r="56" spans="1:4" ht="26.5" x14ac:dyDescent="0.35">
      <c r="A56" s="315" t="s">
        <v>271</v>
      </c>
      <c r="B56" s="346">
        <f>'Data entry'!B32-('Data entry'!B45+'Data entry'!B47)</f>
        <v>0</v>
      </c>
      <c r="C56" s="346" t="e">
        <f>C52-('Data entry'!B45+'Data entry'!B47)</f>
        <v>#N/A</v>
      </c>
      <c r="D56" s="317" t="s">
        <v>285</v>
      </c>
    </row>
    <row r="57" spans="1:4" s="210" customFormat="1" x14ac:dyDescent="0.35">
      <c r="A57" s="209"/>
      <c r="B57" s="352"/>
      <c r="C57" s="352"/>
      <c r="D57" s="211"/>
    </row>
    <row r="58" spans="1:4" s="226" customFormat="1" ht="18.5" x14ac:dyDescent="0.35">
      <c r="A58" s="524" t="s">
        <v>225</v>
      </c>
      <c r="B58" s="524"/>
      <c r="C58" s="524"/>
      <c r="D58" s="524"/>
    </row>
    <row r="59" spans="1:4" ht="21" x14ac:dyDescent="0.35">
      <c r="A59" s="315" t="s">
        <v>272</v>
      </c>
      <c r="B59" s="346">
        <f>'Data entry'!B44+'Data entry'!B45</f>
        <v>0</v>
      </c>
      <c r="C59" s="346">
        <f>B59</f>
        <v>0</v>
      </c>
      <c r="D59" s="317"/>
    </row>
    <row r="60" spans="1:4" ht="21" x14ac:dyDescent="0.35">
      <c r="A60" s="178" t="s">
        <v>273</v>
      </c>
      <c r="B60" s="346">
        <f>'Data entry'!B46+'Data entry'!B47</f>
        <v>0</v>
      </c>
      <c r="C60" s="346">
        <f>B60</f>
        <v>0</v>
      </c>
    </row>
    <row r="61" spans="1:4" s="169" customFormat="1" x14ac:dyDescent="0.35">
      <c r="A61" s="180"/>
      <c r="B61" s="355"/>
      <c r="C61" s="355"/>
      <c r="D61" s="181"/>
    </row>
  </sheetData>
  <sheetProtection algorithmName="SHA-256" hashValue="/Fg+Dx5gk52hWaAYpjAVuj9y6IDgFCW8NHC5Nvv5+GA=" saltValue="OZfYOgILqRiD5P7DswIbTQ==" spinCount="100000" sheet="1" objects="1" scenarios="1"/>
  <mergeCells count="8">
    <mergeCell ref="A58:D58"/>
    <mergeCell ref="A51:D51"/>
    <mergeCell ref="A55:D55"/>
    <mergeCell ref="A1:D1"/>
    <mergeCell ref="A6:D6"/>
    <mergeCell ref="A25:D25"/>
    <mergeCell ref="A3:D3"/>
    <mergeCell ref="A47:D4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18AD0-E787-4BAD-B9D2-D4961CDCC797}">
  <dimension ref="A1:AH57"/>
  <sheetViews>
    <sheetView showGridLines="0" zoomScaleNormal="100" workbookViewId="0"/>
  </sheetViews>
  <sheetFormatPr defaultColWidth="0" defaultRowHeight="14.5" zeroHeight="1" x14ac:dyDescent="0.35"/>
  <cols>
    <col min="1" max="1" width="1.81640625" customWidth="1"/>
    <col min="2" max="2" width="2.453125" customWidth="1"/>
    <col min="3" max="3" width="1.54296875" customWidth="1"/>
    <col min="4" max="4" width="14.1796875" customWidth="1"/>
    <col min="5" max="5" width="12.54296875" customWidth="1"/>
    <col min="6" max="6" width="13.1796875" customWidth="1"/>
    <col min="7" max="7" width="1.81640625" customWidth="1"/>
    <col min="8" max="8" width="2.453125" customWidth="1"/>
    <col min="9" max="9" width="8.1796875" customWidth="1"/>
    <col min="10" max="10" width="2.453125" customWidth="1"/>
    <col min="11" max="11" width="1.81640625" customWidth="1"/>
    <col min="12" max="12" width="12.1796875" customWidth="1"/>
    <col min="13" max="13" width="11.54296875" customWidth="1"/>
    <col min="14" max="14" width="16" customWidth="1"/>
    <col min="15" max="15" width="1.81640625" customWidth="1"/>
    <col min="16" max="16" width="2.1796875" customWidth="1"/>
    <col min="17" max="17" width="3" customWidth="1"/>
    <col min="18" max="18" width="1.81640625" customWidth="1"/>
    <col min="19" max="19" width="8.81640625" customWidth="1"/>
    <col min="20" max="20" width="16.54296875" customWidth="1"/>
    <col min="21" max="21" width="14.1796875" customWidth="1"/>
    <col min="22" max="22" width="3.81640625" customWidth="1"/>
    <col min="23" max="23" width="8.81640625" customWidth="1"/>
    <col min="24" max="24" width="18.1796875" customWidth="1"/>
    <col min="25" max="25" width="15.453125" customWidth="1"/>
    <col min="26" max="26" width="1.81640625" customWidth="1"/>
    <col min="27" max="27" width="2.453125" customWidth="1"/>
    <col min="28" max="28" width="1.81640625" customWidth="1"/>
    <col min="29" max="29" width="8.81640625" customWidth="1"/>
    <col min="30" max="30" width="10.1796875" customWidth="1"/>
    <col min="31" max="31" width="3.81640625" customWidth="1"/>
    <col min="32" max="32" width="12.54296875" customWidth="1"/>
    <col min="33" max="33" width="1.81640625" customWidth="1"/>
    <col min="34" max="34" width="8.81640625" customWidth="1"/>
    <col min="35" max="16384" width="8.81640625" hidden="1"/>
  </cols>
  <sheetData>
    <row r="1" spans="2:33" ht="45" customHeight="1" x14ac:dyDescent="0.35">
      <c r="B1" s="538" t="s">
        <v>300</v>
      </c>
      <c r="C1" s="538"/>
      <c r="D1" s="538"/>
      <c r="E1" s="538"/>
      <c r="F1" s="538"/>
      <c r="G1" s="538"/>
      <c r="H1" s="538"/>
      <c r="I1" s="538"/>
      <c r="J1" s="538"/>
      <c r="K1" s="538"/>
      <c r="L1" s="538"/>
      <c r="M1" s="538"/>
      <c r="N1" s="538"/>
      <c r="O1" s="538"/>
      <c r="P1" s="538"/>
    </row>
    <row r="2" spans="2:33" x14ac:dyDescent="0.35"/>
    <row r="3" spans="2:33" ht="26" x14ac:dyDescent="0.35">
      <c r="B3" s="539" t="s">
        <v>49</v>
      </c>
      <c r="C3" s="539"/>
      <c r="D3" s="539"/>
      <c r="E3" s="539"/>
      <c r="F3" s="539"/>
      <c r="G3" s="539"/>
      <c r="H3" s="539"/>
      <c r="I3" s="539"/>
      <c r="J3" s="539"/>
      <c r="K3" s="539"/>
      <c r="L3" s="539"/>
      <c r="M3" s="539"/>
      <c r="N3" s="539"/>
      <c r="O3" s="539"/>
      <c r="P3" s="539"/>
      <c r="Q3" s="307"/>
    </row>
    <row r="4" spans="2:33" x14ac:dyDescent="0.35"/>
    <row r="5" spans="2:33" ht="23.15" customHeight="1" x14ac:dyDescent="0.55000000000000004">
      <c r="B5" s="228" t="s">
        <v>31</v>
      </c>
      <c r="C5" s="229"/>
      <c r="D5" s="229"/>
      <c r="E5" s="229"/>
      <c r="F5" s="229"/>
      <c r="G5" s="229"/>
      <c r="H5" s="229"/>
      <c r="I5" s="262"/>
      <c r="J5" s="262"/>
      <c r="K5" s="263"/>
    </row>
    <row r="6" spans="2:33" x14ac:dyDescent="0.35">
      <c r="B6" s="548" t="s">
        <v>208</v>
      </c>
      <c r="C6" s="549"/>
      <c r="D6" s="549"/>
      <c r="E6" s="9">
        <f>'Data entry'!B5</f>
        <v>0</v>
      </c>
      <c r="F6" s="9"/>
      <c r="G6" s="9"/>
      <c r="H6" s="9"/>
      <c r="I6" s="9"/>
      <c r="J6" s="9"/>
      <c r="K6" s="235"/>
    </row>
    <row r="7" spans="2:33" x14ac:dyDescent="0.35">
      <c r="B7" s="548" t="s">
        <v>207</v>
      </c>
      <c r="C7" s="549"/>
      <c r="D7" s="549"/>
      <c r="E7" s="9" t="str">
        <f>'Data entry'!B7&amp;" emissions reporting"</f>
        <v xml:space="preserve"> emissions reporting</v>
      </c>
      <c r="F7" s="9"/>
      <c r="G7" s="9"/>
      <c r="H7" s="9"/>
      <c r="I7" s="9"/>
      <c r="J7" s="9"/>
      <c r="K7" s="235"/>
    </row>
    <row r="8" spans="2:33" x14ac:dyDescent="0.35">
      <c r="B8" s="550" t="s">
        <v>206</v>
      </c>
      <c r="C8" s="551"/>
      <c r="D8" s="551"/>
      <c r="E8" s="240">
        <f>'Data entry'!B6</f>
        <v>0</v>
      </c>
      <c r="F8" s="240"/>
      <c r="G8" s="240"/>
      <c r="H8" s="240"/>
      <c r="I8" s="240"/>
      <c r="J8" s="240"/>
      <c r="K8" s="241"/>
    </row>
    <row r="9" spans="2:33" ht="26.5" customHeight="1" x14ac:dyDescent="0.35"/>
    <row r="10" spans="2:33" ht="37" customHeight="1" x14ac:dyDescent="0.55000000000000004">
      <c r="B10" s="228" t="s">
        <v>196</v>
      </c>
      <c r="C10" s="242"/>
      <c r="D10" s="229"/>
      <c r="E10" s="229"/>
      <c r="F10" s="229"/>
      <c r="G10" s="229"/>
      <c r="H10" s="230"/>
      <c r="J10" s="228" t="s">
        <v>196</v>
      </c>
      <c r="K10" s="242"/>
      <c r="L10" s="229"/>
      <c r="M10" s="229"/>
      <c r="N10" s="229"/>
      <c r="O10" s="229"/>
      <c r="P10" s="230"/>
      <c r="R10" s="539" t="s">
        <v>209</v>
      </c>
      <c r="S10" s="539"/>
      <c r="T10" s="539"/>
      <c r="U10" s="539"/>
      <c r="V10" s="539"/>
      <c r="W10" s="539"/>
      <c r="X10" s="539"/>
      <c r="Y10" s="539"/>
      <c r="Z10" s="539"/>
      <c r="AA10" s="539"/>
      <c r="AB10" s="539"/>
      <c r="AC10" s="539"/>
      <c r="AD10" s="539"/>
      <c r="AE10" s="539"/>
      <c r="AF10" s="539"/>
      <c r="AG10" s="539"/>
    </row>
    <row r="11" spans="2:33" ht="7" customHeight="1" x14ac:dyDescent="0.55000000000000004">
      <c r="B11" s="277"/>
      <c r="C11" s="261"/>
      <c r="D11" s="232"/>
      <c r="E11" s="232"/>
      <c r="F11" s="232"/>
      <c r="G11" s="232"/>
      <c r="H11" s="278"/>
      <c r="J11" s="277"/>
      <c r="K11" s="261"/>
      <c r="L11" s="232"/>
      <c r="M11" s="232"/>
      <c r="N11" s="232"/>
      <c r="O11" s="232"/>
      <c r="P11" s="279"/>
      <c r="R11" s="264"/>
    </row>
    <row r="12" spans="2:33" ht="21" customHeight="1" x14ac:dyDescent="0.35">
      <c r="B12" s="231" t="s">
        <v>202</v>
      </c>
      <c r="C12" s="243"/>
      <c r="D12" s="232"/>
      <c r="E12" s="232"/>
      <c r="F12" s="232"/>
      <c r="G12" s="232"/>
      <c r="H12" s="256"/>
      <c r="J12" s="231" t="s">
        <v>202</v>
      </c>
      <c r="K12" s="243"/>
      <c r="L12" s="232"/>
      <c r="M12" s="232"/>
      <c r="N12" s="232"/>
      <c r="O12" s="232"/>
      <c r="P12" s="233"/>
      <c r="R12" s="288" t="s">
        <v>200</v>
      </c>
      <c r="S12" s="289"/>
      <c r="T12" s="289"/>
      <c r="U12" s="289"/>
      <c r="V12" s="289"/>
      <c r="W12" s="289"/>
      <c r="X12" s="289"/>
      <c r="Y12" s="289"/>
      <c r="Z12" s="290"/>
      <c r="AB12" s="529" t="s">
        <v>188</v>
      </c>
      <c r="AC12" s="530"/>
      <c r="AD12" s="530"/>
      <c r="AE12" s="530"/>
      <c r="AF12" s="530"/>
      <c r="AG12" s="531"/>
    </row>
    <row r="13" spans="2:33" ht="25" customHeight="1" x14ac:dyDescent="0.35">
      <c r="B13" s="231"/>
      <c r="C13" s="243"/>
      <c r="D13" s="232"/>
      <c r="E13" s="232"/>
      <c r="F13" s="232"/>
      <c r="G13" s="232"/>
      <c r="H13" s="257" t="str">
        <f>LEFT('Data entry'!B9,IFERROR(FIND(" (",'Data entry'!B9),LEN('Data entry'!B9)))</f>
        <v/>
      </c>
      <c r="J13" s="231"/>
      <c r="K13" s="243"/>
      <c r="L13" s="232"/>
      <c r="M13" s="232"/>
      <c r="N13" s="232"/>
      <c r="O13" s="232"/>
      <c r="P13" s="257" t="s">
        <v>188</v>
      </c>
      <c r="R13" s="285"/>
      <c r="S13" s="546" t="s">
        <v>210</v>
      </c>
      <c r="T13" s="546"/>
      <c r="U13" s="546"/>
      <c r="V13" s="226"/>
      <c r="W13" s="547" t="s">
        <v>286</v>
      </c>
      <c r="X13" s="547"/>
      <c r="Y13" s="547"/>
      <c r="Z13" s="267"/>
      <c r="AB13" s="285"/>
      <c r="AC13" s="226"/>
      <c r="AD13" s="226"/>
      <c r="AE13" s="226"/>
      <c r="AF13" s="226"/>
      <c r="AG13" s="267"/>
    </row>
    <row r="14" spans="2:33" s="227" customFormat="1" ht="29.15" customHeight="1" x14ac:dyDescent="0.45">
      <c r="B14" s="252">
        <f>'Data entry'!B14</f>
        <v>0</v>
      </c>
      <c r="C14" s="253"/>
      <c r="D14" s="254"/>
      <c r="E14" s="254"/>
      <c r="F14" s="254"/>
      <c r="G14" s="254"/>
      <c r="H14" s="255"/>
      <c r="J14" s="252" t="s">
        <v>201</v>
      </c>
      <c r="K14" s="253"/>
      <c r="L14" s="254"/>
      <c r="M14" s="254"/>
      <c r="N14" s="254"/>
      <c r="O14" s="254"/>
      <c r="P14" s="255"/>
      <c r="R14" s="285"/>
      <c r="S14" s="266"/>
      <c r="T14" s="274" t="s">
        <v>212</v>
      </c>
      <c r="U14" s="275" t="s">
        <v>213</v>
      </c>
      <c r="V14" s="247"/>
      <c r="W14" s="276"/>
      <c r="X14" s="274" t="s">
        <v>217</v>
      </c>
      <c r="Y14" s="275" t="s">
        <v>213</v>
      </c>
      <c r="Z14" s="267"/>
      <c r="AA14" s="265"/>
      <c r="AB14" s="285"/>
      <c r="AC14" s="532" t="s">
        <v>215</v>
      </c>
      <c r="AD14" s="532"/>
      <c r="AE14" s="532"/>
      <c r="AF14" s="283">
        <f>ROUND(Calculations!C39,0)</f>
        <v>0</v>
      </c>
      <c r="AG14" s="286"/>
    </row>
    <row r="15" spans="2:33" ht="17.149999999999999" customHeight="1" x14ac:dyDescent="0.35">
      <c r="B15" s="234"/>
      <c r="C15" s="244"/>
      <c r="D15" s="9"/>
      <c r="E15" s="9"/>
      <c r="F15" s="9"/>
      <c r="G15" s="9"/>
      <c r="H15" s="235"/>
      <c r="J15" s="234"/>
      <c r="K15" s="244"/>
      <c r="L15" s="9"/>
      <c r="M15" s="9"/>
      <c r="N15" s="9"/>
      <c r="O15" s="9"/>
      <c r="P15" s="235"/>
      <c r="R15" s="285"/>
      <c r="S15" s="270" t="s">
        <v>1</v>
      </c>
      <c r="T15" s="273">
        <f>ROUND(Calculations!B48,0)</f>
        <v>0</v>
      </c>
      <c r="U15" s="273">
        <f>ROUND(Calculations!B49,0)</f>
        <v>0</v>
      </c>
      <c r="V15" s="226"/>
      <c r="W15" s="270" t="s">
        <v>1</v>
      </c>
      <c r="X15" s="273">
        <f>ROUND(Calculations!C48,0)</f>
        <v>0</v>
      </c>
      <c r="Y15" s="273">
        <f>ROUND(Calculations!C49,0)</f>
        <v>0</v>
      </c>
      <c r="Z15" s="267"/>
      <c r="AB15" s="285"/>
      <c r="AC15" s="270" t="s">
        <v>214</v>
      </c>
      <c r="AD15" s="270"/>
      <c r="AE15" s="270"/>
      <c r="AF15" s="284" t="e">
        <f>ROUND(Calculations!C30,3)</f>
        <v>#N/A</v>
      </c>
      <c r="AG15" s="267"/>
    </row>
    <row r="16" spans="2:33" x14ac:dyDescent="0.35">
      <c r="B16" s="236"/>
      <c r="C16" s="9"/>
      <c r="D16" s="9"/>
      <c r="E16" s="536" t="s">
        <v>193</v>
      </c>
      <c r="F16" s="536"/>
      <c r="G16" s="536"/>
      <c r="H16" s="235"/>
      <c r="J16" s="236"/>
      <c r="K16" s="9"/>
      <c r="L16" s="9"/>
      <c r="M16" s="536" t="s">
        <v>193</v>
      </c>
      <c r="N16" s="536"/>
      <c r="O16" s="536"/>
      <c r="P16" s="235"/>
      <c r="R16" s="285"/>
      <c r="S16" s="270" t="s">
        <v>2</v>
      </c>
      <c r="T16" s="273">
        <f>ROUND('Data entry'!B32,0)</f>
        <v>0</v>
      </c>
      <c r="U16" s="273">
        <f>ROUND(Calculations!B56,0)</f>
        <v>0</v>
      </c>
      <c r="V16" s="226"/>
      <c r="W16" s="270" t="s">
        <v>2</v>
      </c>
      <c r="X16" s="273" t="e">
        <f>ROUND(Calculations!C52,0)</f>
        <v>#N/A</v>
      </c>
      <c r="Y16" s="273" t="e">
        <f>ROUND(Calculations!C56,0)</f>
        <v>#N/A</v>
      </c>
      <c r="Z16" s="267"/>
      <c r="AB16" s="285"/>
      <c r="AC16" s="287"/>
      <c r="AD16" s="287"/>
      <c r="AE16" s="287"/>
      <c r="AF16" s="226"/>
      <c r="AG16" s="267"/>
    </row>
    <row r="17" spans="2:33" x14ac:dyDescent="0.35">
      <c r="B17" s="236"/>
      <c r="C17" s="237"/>
      <c r="D17" s="237"/>
      <c r="E17" s="237"/>
      <c r="F17" s="237"/>
      <c r="G17" s="237"/>
      <c r="H17" s="235"/>
      <c r="J17" s="236"/>
      <c r="K17" s="237"/>
      <c r="L17" s="237"/>
      <c r="M17" s="237"/>
      <c r="N17" s="237"/>
      <c r="O17" s="237"/>
      <c r="P17" s="235"/>
      <c r="R17" s="285"/>
      <c r="S17" s="226"/>
      <c r="T17" s="226"/>
      <c r="U17" s="226"/>
      <c r="V17" s="226"/>
      <c r="W17" s="226"/>
      <c r="X17" s="226"/>
      <c r="Y17" s="226"/>
      <c r="Z17" s="267"/>
      <c r="AB17" s="285"/>
      <c r="AC17" s="533" t="s">
        <v>219</v>
      </c>
      <c r="AD17" s="534"/>
      <c r="AE17" s="534"/>
      <c r="AF17" s="273" t="e">
        <f>ROUND(Calculations!C33,0)</f>
        <v>#N/A</v>
      </c>
      <c r="AG17" s="267"/>
    </row>
    <row r="18" spans="2:33" x14ac:dyDescent="0.35">
      <c r="B18" s="236"/>
      <c r="C18" s="237"/>
      <c r="D18" s="238" t="s">
        <v>194</v>
      </c>
      <c r="E18" s="237"/>
      <c r="F18" s="237"/>
      <c r="G18" s="237"/>
      <c r="H18" s="235"/>
      <c r="J18" s="236"/>
      <c r="K18" s="237"/>
      <c r="L18" s="238" t="s">
        <v>194</v>
      </c>
      <c r="M18" s="237"/>
      <c r="N18" s="237"/>
      <c r="O18" s="237"/>
      <c r="P18" s="235"/>
      <c r="R18" s="285"/>
      <c r="S18" s="271" t="s">
        <v>211</v>
      </c>
      <c r="T18" s="272">
        <f>T16+T15</f>
        <v>0</v>
      </c>
      <c r="U18" s="272">
        <f>ROUND(Calculations!B4,0)</f>
        <v>0</v>
      </c>
      <c r="V18" s="226"/>
      <c r="W18" s="271" t="s">
        <v>211</v>
      </c>
      <c r="X18" s="272" t="e">
        <f>X16+X15</f>
        <v>#N/A</v>
      </c>
      <c r="Y18" s="272" t="e">
        <f>ROUND(Calculations!C4,0)</f>
        <v>#N/A</v>
      </c>
      <c r="Z18" s="267"/>
      <c r="AB18" s="285"/>
      <c r="AC18" s="533" t="s">
        <v>220</v>
      </c>
      <c r="AD18" s="534"/>
      <c r="AE18" s="534"/>
      <c r="AF18" s="273" t="e">
        <f>ROUND(Calculations!C35,0)</f>
        <v>#N/A</v>
      </c>
      <c r="AG18" s="267"/>
    </row>
    <row r="19" spans="2:33" ht="31.5" customHeight="1" x14ac:dyDescent="0.35">
      <c r="B19" s="236"/>
      <c r="C19" s="237"/>
      <c r="D19" s="535">
        <f>'Data entry'!B10</f>
        <v>0</v>
      </c>
      <c r="E19" s="535"/>
      <c r="F19" s="535"/>
      <c r="G19" s="245"/>
      <c r="H19" s="235"/>
      <c r="J19" s="236"/>
      <c r="K19" s="237"/>
      <c r="L19" s="535">
        <f>'Data entry'!B25</f>
        <v>0</v>
      </c>
      <c r="M19" s="535"/>
      <c r="N19" s="535"/>
      <c r="O19" s="245"/>
      <c r="P19" s="235"/>
      <c r="R19" s="291"/>
      <c r="S19" s="268"/>
      <c r="T19" s="268"/>
      <c r="U19" s="268"/>
      <c r="V19" s="268"/>
      <c r="W19" s="268"/>
      <c r="X19" s="268"/>
      <c r="Y19" s="268"/>
      <c r="Z19" s="269"/>
      <c r="AB19" s="285"/>
      <c r="AC19" s="533" t="s">
        <v>216</v>
      </c>
      <c r="AD19" s="534"/>
      <c r="AE19" s="534"/>
      <c r="AF19" s="273">
        <f>'Data entry'!B48</f>
        <v>0</v>
      </c>
      <c r="AG19" s="267"/>
    </row>
    <row r="20" spans="2:33" ht="29.15" customHeight="1" x14ac:dyDescent="0.35">
      <c r="B20" s="236"/>
      <c r="C20" s="237"/>
      <c r="D20" s="237"/>
      <c r="E20" s="237"/>
      <c r="F20" s="237"/>
      <c r="G20" s="237"/>
      <c r="H20" s="235"/>
      <c r="J20" s="236"/>
      <c r="K20" s="237"/>
      <c r="L20" s="237"/>
      <c r="M20" s="237"/>
      <c r="N20" s="237"/>
      <c r="O20" s="237"/>
      <c r="P20" s="235"/>
      <c r="AB20" s="285"/>
      <c r="AC20" s="533" t="s">
        <v>294</v>
      </c>
      <c r="AD20" s="534"/>
      <c r="AE20" s="534"/>
      <c r="AF20" s="273">
        <f>Calculations!C45</f>
        <v>0</v>
      </c>
      <c r="AG20" s="267"/>
    </row>
    <row r="21" spans="2:33" ht="18.5" x14ac:dyDescent="0.45">
      <c r="B21" s="236"/>
      <c r="C21" s="237"/>
      <c r="D21" s="238" t="s">
        <v>195</v>
      </c>
      <c r="E21" s="237"/>
      <c r="F21" s="237"/>
      <c r="G21" s="237"/>
      <c r="H21" s="235"/>
      <c r="J21" s="236"/>
      <c r="K21" s="237"/>
      <c r="L21" s="238" t="s">
        <v>195</v>
      </c>
      <c r="M21" s="237"/>
      <c r="N21" s="237"/>
      <c r="O21" s="237"/>
      <c r="P21" s="235"/>
      <c r="R21" s="542" t="s">
        <v>224</v>
      </c>
      <c r="S21" s="543"/>
      <c r="T21" s="543"/>
      <c r="U21" s="543"/>
      <c r="V21" s="543"/>
      <c r="W21" s="543"/>
      <c r="X21" s="543"/>
      <c r="Y21" s="543"/>
      <c r="Z21" s="544"/>
      <c r="AB21" s="291"/>
      <c r="AC21" s="268"/>
      <c r="AD21" s="268"/>
      <c r="AE21" s="268"/>
      <c r="AF21" s="268"/>
      <c r="AG21" s="269"/>
    </row>
    <row r="22" spans="2:33" ht="332.25" customHeight="1" x14ac:dyDescent="0.35">
      <c r="B22" s="236"/>
      <c r="C22" s="237"/>
      <c r="D22" s="535">
        <f>'Data entry'!B11</f>
        <v>0</v>
      </c>
      <c r="E22" s="535"/>
      <c r="F22" s="535"/>
      <c r="G22" s="245"/>
      <c r="H22" s="235"/>
      <c r="J22" s="236"/>
      <c r="K22" s="237"/>
      <c r="L22" s="535">
        <f>'Data entry'!B26</f>
        <v>0</v>
      </c>
      <c r="M22" s="535"/>
      <c r="N22" s="535"/>
      <c r="O22" s="245"/>
      <c r="P22" s="235"/>
      <c r="R22" s="311"/>
      <c r="S22" s="312"/>
      <c r="T22" s="312"/>
      <c r="U22" s="312"/>
      <c r="V22" s="312"/>
      <c r="W22" s="312"/>
      <c r="X22" s="9"/>
      <c r="Y22" s="9"/>
      <c r="Z22" s="235"/>
    </row>
    <row r="23" spans="2:33" x14ac:dyDescent="0.35">
      <c r="B23" s="236"/>
      <c r="C23" s="237"/>
      <c r="D23" s="535"/>
      <c r="E23" s="535"/>
      <c r="F23" s="535"/>
      <c r="G23" s="237"/>
      <c r="H23" s="235"/>
      <c r="J23" s="236"/>
      <c r="K23" s="237"/>
      <c r="L23" s="535"/>
      <c r="M23" s="535"/>
      <c r="N23" s="535"/>
      <c r="O23" s="237"/>
      <c r="P23" s="235"/>
      <c r="R23" s="311"/>
      <c r="S23" s="312"/>
      <c r="T23" s="312"/>
      <c r="U23" s="312"/>
      <c r="V23" s="312"/>
      <c r="W23" s="312"/>
      <c r="X23" s="9"/>
      <c r="Y23" s="9"/>
      <c r="Z23" s="235"/>
    </row>
    <row r="24" spans="2:33" ht="23.5" customHeight="1" x14ac:dyDescent="0.35">
      <c r="B24" s="236"/>
      <c r="C24" s="258"/>
      <c r="D24" s="251" t="str">
        <f>HYPERLINK('Data entry'!B16,"Read the company statement &gt;")</f>
        <v>Read the company statement &gt;</v>
      </c>
      <c r="E24" s="258"/>
      <c r="F24" s="258"/>
      <c r="G24" s="258"/>
      <c r="H24" s="259"/>
      <c r="I24" s="227"/>
      <c r="J24" s="260"/>
      <c r="K24" s="258"/>
      <c r="L24" s="251" t="str">
        <f>HYPERLINK('Data entry'!B29,"Read the company statement &gt;")</f>
        <v>Read the company statement &gt;</v>
      </c>
      <c r="M24" s="237"/>
      <c r="N24" s="237"/>
      <c r="O24" s="237"/>
      <c r="P24" s="235"/>
      <c r="R24" s="311"/>
      <c r="S24" s="312"/>
      <c r="T24" s="312"/>
      <c r="U24" s="312"/>
      <c r="V24" s="312"/>
      <c r="W24" s="312"/>
      <c r="X24" s="9"/>
      <c r="Y24" s="9"/>
      <c r="Z24" s="235"/>
    </row>
    <row r="25" spans="2:33" x14ac:dyDescent="0.35">
      <c r="B25" s="236"/>
      <c r="C25" s="9"/>
      <c r="D25" s="9"/>
      <c r="E25" s="9"/>
      <c r="F25" s="9"/>
      <c r="G25" s="9"/>
      <c r="H25" s="235"/>
      <c r="J25" s="236"/>
      <c r="K25" s="9"/>
      <c r="L25" s="9"/>
      <c r="M25" s="9"/>
      <c r="N25" s="9"/>
      <c r="O25" s="9"/>
      <c r="P25" s="235"/>
      <c r="R25" s="311"/>
      <c r="S25" s="312"/>
      <c r="T25" s="312"/>
      <c r="U25" s="312"/>
      <c r="V25" s="312"/>
      <c r="W25" s="312"/>
      <c r="X25" s="9"/>
      <c r="Y25" s="9"/>
      <c r="Z25" s="235"/>
    </row>
    <row r="26" spans="2:33" x14ac:dyDescent="0.35">
      <c r="B26" s="236"/>
      <c r="C26" s="9"/>
      <c r="D26" s="9"/>
      <c r="E26" s="537" t="s">
        <v>197</v>
      </c>
      <c r="F26" s="537"/>
      <c r="G26" s="537"/>
      <c r="H26" s="235"/>
      <c r="J26" s="236"/>
      <c r="K26" s="9"/>
      <c r="L26" s="9"/>
      <c r="M26" s="537" t="s">
        <v>197</v>
      </c>
      <c r="N26" s="537"/>
      <c r="O26" s="537"/>
      <c r="P26" s="235"/>
      <c r="R26" s="311"/>
      <c r="S26" s="312"/>
      <c r="T26" s="312"/>
      <c r="U26" s="312"/>
      <c r="V26" s="312"/>
      <c r="W26" s="312"/>
      <c r="X26" s="9"/>
      <c r="Y26" s="9"/>
      <c r="Z26" s="235"/>
    </row>
    <row r="27" spans="2:33" ht="22.5" customHeight="1" x14ac:dyDescent="0.35">
      <c r="B27" s="236"/>
      <c r="C27" s="226"/>
      <c r="D27" s="249" t="s">
        <v>0</v>
      </c>
      <c r="E27" s="226"/>
      <c r="F27" s="226"/>
      <c r="G27" s="226"/>
      <c r="H27" s="235"/>
      <c r="J27" s="236"/>
      <c r="K27" s="226"/>
      <c r="L27" s="249" t="s">
        <v>0</v>
      </c>
      <c r="M27" s="226"/>
      <c r="N27" s="226"/>
      <c r="O27" s="226"/>
      <c r="P27" s="235"/>
      <c r="R27" s="311"/>
      <c r="S27" s="312"/>
      <c r="T27" s="312"/>
      <c r="U27" s="312"/>
      <c r="V27" s="312"/>
      <c r="W27" s="312"/>
      <c r="X27" s="9"/>
      <c r="Y27" s="9"/>
      <c r="Z27" s="235"/>
    </row>
    <row r="28" spans="2:33" ht="4.5" customHeight="1" x14ac:dyDescent="0.35">
      <c r="B28" s="236"/>
      <c r="C28" s="226"/>
      <c r="D28" s="249"/>
      <c r="E28" s="226"/>
      <c r="F28" s="226"/>
      <c r="G28" s="226"/>
      <c r="H28" s="235"/>
      <c r="J28" s="236"/>
      <c r="K28" s="226"/>
      <c r="L28" s="249"/>
      <c r="M28" s="226"/>
      <c r="N28" s="226"/>
      <c r="O28" s="226"/>
      <c r="P28" s="235"/>
      <c r="R28" s="311"/>
      <c r="S28" s="312"/>
      <c r="T28" s="312"/>
      <c r="U28" s="312"/>
      <c r="V28" s="312"/>
      <c r="W28" s="312"/>
      <c r="X28" s="9"/>
      <c r="Y28" s="9"/>
      <c r="Z28" s="235"/>
    </row>
    <row r="29" spans="2:33" ht="25.5" customHeight="1" x14ac:dyDescent="0.35">
      <c r="B29" s="236"/>
      <c r="C29" s="226"/>
      <c r="D29" s="310" t="e">
        <f>ROUND(IF('Data entry'!B9="Emissions intensity reduction",IF('Data entry'!B7="Market-based",Calculations!C13,Calculations!B13),IF('Data entry'!B7="Market-based",Calculations!C9,Calculations!B9)),3)</f>
        <v>#VALUE!</v>
      </c>
      <c r="E29" s="310"/>
      <c r="F29" s="310"/>
      <c r="G29" s="248"/>
      <c r="H29" s="235"/>
      <c r="J29" s="236"/>
      <c r="K29" s="226"/>
      <c r="L29" s="310" t="e">
        <f>ROUND(Calculations!C27,3)</f>
        <v>#VALUE!</v>
      </c>
      <c r="M29" s="310"/>
      <c r="N29" s="310"/>
      <c r="O29" s="248"/>
      <c r="P29" s="235"/>
      <c r="R29" s="311"/>
      <c r="S29" s="312"/>
      <c r="T29" s="312"/>
      <c r="U29" s="312"/>
      <c r="V29" s="312"/>
      <c r="W29" s="312"/>
      <c r="X29" s="9"/>
      <c r="Y29" s="9"/>
      <c r="Z29" s="235"/>
      <c r="AC29" s="168"/>
    </row>
    <row r="30" spans="2:33" ht="25.5" customHeight="1" x14ac:dyDescent="0.35">
      <c r="B30" s="236"/>
      <c r="C30" s="226"/>
      <c r="D30" s="309"/>
      <c r="E30" s="309"/>
      <c r="F30" s="309"/>
      <c r="G30" s="248"/>
      <c r="H30" s="235"/>
      <c r="J30" s="236"/>
      <c r="K30" s="226"/>
      <c r="L30" s="308"/>
      <c r="M30" s="308"/>
      <c r="N30" s="308"/>
      <c r="O30" s="248"/>
      <c r="P30" s="235"/>
      <c r="R30" s="311"/>
      <c r="S30" s="312"/>
      <c r="T30" s="312"/>
      <c r="U30" s="312"/>
      <c r="V30" s="312"/>
      <c r="W30" s="312"/>
      <c r="X30" s="9"/>
      <c r="Y30" s="9"/>
      <c r="Z30" s="235"/>
      <c r="AC30" s="168"/>
    </row>
    <row r="31" spans="2:33" ht="52.5" customHeight="1" x14ac:dyDescent="0.35">
      <c r="B31" s="236"/>
      <c r="C31" s="226"/>
      <c r="D31" s="541" t="e" cm="1">
        <f t="array" ref="D31">IF('Data entry'!B7="Market-based",
     ROUND(D29*100,1)&amp;"%"&amp;" (equivalent to "&amp;
            _xlfn.SWITCH('Data entry'!B9,
           "Emissions intensity reduction",ROUND('Data entry'!B21-'Data entry'!B34,0)&amp;" "&amp;'Data entry'!B22&amp;" "&amp;IF('Data entry'!B21-'Data entry'!B34&lt;0," increase"," reduction"),
           "Emissions reduction (gross-only)",ROUND(Calculations!C23,0)&amp;IF(Calculations!C23&lt;0," t-CO2e increase"," t-CO2e reduction"),
           "Emissions reduction (combined net and gross)",ROUND(Calculations!C22,0)&amp;IF(Calculations!C22&lt;0," t-CO2e increase"," t-CO2e reduction"))&amp;
     ") towards goal of "&amp;'Data entry'!B12*100&amp;"% reduction by "&amp;'Data entry'!B13&amp;" ("&amp;'Data entry'!B18&amp;" baseline)",
     ROUND(D29*100,1)&amp;"%"&amp;" (equivalent to "&amp;
            _xlfn.SWITCH('Data entry'!B9,
           "Emissions intensity reduction",ROUND('Data entry'!B21-'Data entry'!B34,0)&amp;'Data entry'!B22&amp;" "&amp;IF('Data entry'!B21-'Data entry'!B34&lt;0," increase"," reduction"),
           "Emissions reduction (gross-only)",ROUND(Calculations!B23,0)&amp;IF(Calculations!B23&lt;0," t-CO2e increase"," t-CO2e reduction"),
           "Emissions reduction (combined net and gross)",ROUND(Calculations!B22,0)&amp;IF(Calculations!B22&lt;0," t-CO2e increase"," t-CO2e reduction"))&amp;
     ") towards goal of "&amp;'Data entry'!B12*100&amp;"% reduction by "&amp;'Data entry'!B13&amp;" ("&amp;'Data entry'!B18&amp;" baseline)")</f>
        <v>#VALUE!</v>
      </c>
      <c r="E31" s="541"/>
      <c r="F31" s="541"/>
      <c r="G31" s="246"/>
      <c r="H31" s="235"/>
      <c r="J31" s="236"/>
      <c r="K31" s="226"/>
      <c r="L31" s="545" t="e">
        <f>ROUND(L29*100,1)&amp;"%"&amp;" (equivalent to "&amp;ROUND(Calculations!C31,0)&amp;" MWh) towards goal of "&amp;'Data entry'!B27*100&amp;"% renewable electricity consumption by "&amp;'Data entry'!B28</f>
        <v>#VALUE!</v>
      </c>
      <c r="M31" s="545"/>
      <c r="N31" s="545"/>
      <c r="O31" s="545"/>
      <c r="P31" s="235"/>
      <c r="R31" s="311"/>
      <c r="S31" s="312"/>
      <c r="T31" s="312"/>
      <c r="U31" s="312"/>
      <c r="V31" s="312"/>
      <c r="W31" s="312"/>
      <c r="X31" s="9"/>
      <c r="Y31" s="9"/>
      <c r="Z31" s="235"/>
    </row>
    <row r="32" spans="2:33" x14ac:dyDescent="0.35">
      <c r="B32" s="236"/>
      <c r="C32" s="226"/>
      <c r="D32" s="553" t="s">
        <v>240</v>
      </c>
      <c r="E32" s="553"/>
      <c r="F32" s="553"/>
      <c r="G32" s="226"/>
      <c r="H32" s="235"/>
      <c r="J32" s="239"/>
      <c r="K32" s="240"/>
      <c r="L32" s="240"/>
      <c r="M32" s="240"/>
      <c r="N32" s="240"/>
      <c r="O32" s="240"/>
      <c r="P32" s="241"/>
      <c r="R32" s="313"/>
      <c r="S32" s="314"/>
      <c r="T32" s="314"/>
      <c r="U32" s="314"/>
      <c r="V32" s="314"/>
      <c r="W32" s="314"/>
      <c r="X32" s="240"/>
      <c r="Y32" s="240"/>
      <c r="Z32" s="241"/>
    </row>
    <row r="33" spans="2:31" ht="16.5" customHeight="1" x14ac:dyDescent="0.35">
      <c r="B33" s="236"/>
      <c r="C33" s="226"/>
      <c r="D33" s="319"/>
      <c r="E33" s="320"/>
      <c r="F33" s="320"/>
      <c r="G33" s="226"/>
      <c r="H33" s="235"/>
    </row>
    <row r="34" spans="2:31" ht="27.75" customHeight="1" x14ac:dyDescent="0.35">
      <c r="B34" s="236"/>
      <c r="C34" s="226"/>
      <c r="D34" s="322" t="e">
        <f>ROUND(IF('Data entry'!B26="Market-based",Calculations!C10,Calculations!B10),3)</f>
        <v>#VALUE!</v>
      </c>
      <c r="E34" s="322">
        <f>IF(('Data entry'!B9="Emissions reduction (combined net and gross)")+('Data entry'!B9="Emissions reduction (gross-only)"),ROUND(IF('Data entry'!B7="Market-based",Calculations!C11,Calculations!B11),3),0)</f>
        <v>0</v>
      </c>
      <c r="F34" s="322"/>
      <c r="G34" s="248"/>
      <c r="H34" s="235"/>
    </row>
    <row r="35" spans="2:31" x14ac:dyDescent="0.35">
      <c r="B35" s="236"/>
      <c r="C35" s="226"/>
      <c r="D35" s="321"/>
      <c r="E35" s="321"/>
      <c r="F35" s="321"/>
      <c r="G35" s="248"/>
      <c r="H35" s="235"/>
    </row>
    <row r="36" spans="2:31" ht="112.5" customHeight="1" x14ac:dyDescent="0.35">
      <c r="B36" s="236"/>
      <c r="C36" s="226"/>
      <c r="D36" s="552" t="e">
        <f>"In the reporting year surrendered units moved this company "&amp;D34*100&amp;"% towards achieving this commitment, while gross emissions reductions moved this company "&amp;E34*100&amp;"% towards achieving the commitment. The overall progress percentage is the sum of these two contributions."</f>
        <v>#VALUE!</v>
      </c>
      <c r="E36" s="552"/>
      <c r="F36" s="552"/>
      <c r="G36" s="246"/>
      <c r="H36" s="235"/>
    </row>
    <row r="37" spans="2:31" ht="10.5" customHeight="1" x14ac:dyDescent="0.35">
      <c r="B37" s="236"/>
      <c r="C37" s="226"/>
      <c r="D37" s="318"/>
      <c r="E37" s="318"/>
      <c r="F37" s="318"/>
      <c r="G37" s="246"/>
      <c r="H37" s="235"/>
    </row>
    <row r="38" spans="2:31" x14ac:dyDescent="0.35">
      <c r="B38" s="239"/>
      <c r="C38" s="240"/>
      <c r="D38" s="240"/>
      <c r="E38" s="240"/>
      <c r="F38" s="240"/>
      <c r="G38" s="240"/>
      <c r="H38" s="241"/>
      <c r="AE38" s="168"/>
    </row>
    <row r="39" spans="2:31" x14ac:dyDescent="0.35"/>
    <row r="40" spans="2:31" ht="30" customHeight="1" x14ac:dyDescent="0.35">
      <c r="B40" s="540" t="s">
        <v>221</v>
      </c>
      <c r="C40" s="540"/>
      <c r="D40" s="540"/>
      <c r="E40" s="540"/>
      <c r="F40" s="540"/>
      <c r="G40" s="540"/>
      <c r="H40" s="540"/>
      <c r="I40" s="540"/>
      <c r="J40" s="540"/>
      <c r="K40" s="540"/>
      <c r="L40" s="540"/>
      <c r="M40" s="540"/>
      <c r="N40" s="540"/>
      <c r="O40" s="540"/>
      <c r="P40" s="540"/>
    </row>
    <row r="41" spans="2:31" ht="25" customHeight="1" x14ac:dyDescent="0.35">
      <c r="B41" s="292"/>
      <c r="C41" s="293" t="s">
        <v>195</v>
      </c>
      <c r="D41" s="294"/>
      <c r="E41" s="294"/>
      <c r="F41" s="294"/>
      <c r="G41" s="294"/>
      <c r="H41" s="294"/>
      <c r="I41" s="294"/>
      <c r="J41" s="294"/>
      <c r="K41" s="294"/>
      <c r="L41" s="294"/>
      <c r="M41" s="294"/>
      <c r="N41" s="294"/>
      <c r="O41" s="294"/>
      <c r="P41" s="295"/>
      <c r="Q41" s="304"/>
    </row>
    <row r="42" spans="2:31" ht="9" customHeight="1" x14ac:dyDescent="0.35">
      <c r="B42" s="296"/>
      <c r="C42" s="297"/>
      <c r="D42" s="298"/>
      <c r="E42" s="298"/>
      <c r="F42" s="298"/>
      <c r="G42" s="298"/>
      <c r="H42" s="298"/>
      <c r="I42" s="298"/>
      <c r="J42" s="298"/>
      <c r="K42" s="298"/>
      <c r="L42" s="298"/>
      <c r="M42" s="298"/>
      <c r="N42" s="298"/>
      <c r="O42" s="298"/>
      <c r="P42" s="299"/>
      <c r="Q42" s="304"/>
    </row>
    <row r="43" spans="2:31" x14ac:dyDescent="0.35">
      <c r="B43" s="236"/>
      <c r="C43" s="9"/>
      <c r="D43" s="9"/>
      <c r="E43" s="9"/>
      <c r="F43" s="9"/>
      <c r="G43" s="9"/>
      <c r="H43" s="9"/>
      <c r="I43" s="9"/>
      <c r="J43" s="9"/>
      <c r="K43" s="9"/>
      <c r="L43" s="9"/>
      <c r="M43" s="527" t="s">
        <v>193</v>
      </c>
      <c r="N43" s="527"/>
      <c r="O43" s="527"/>
      <c r="P43" s="305"/>
    </row>
    <row r="44" spans="2:31" ht="14.5" customHeight="1" x14ac:dyDescent="0.35">
      <c r="B44" s="236"/>
      <c r="C44" s="528">
        <f>'Data entry'!B50</f>
        <v>0</v>
      </c>
      <c r="D44" s="528"/>
      <c r="E44" s="528"/>
      <c r="F44" s="528"/>
      <c r="G44" s="528"/>
      <c r="H44" s="528"/>
      <c r="I44" s="528"/>
      <c r="J44" s="528"/>
      <c r="K44" s="528"/>
      <c r="L44" s="528"/>
      <c r="M44" s="528"/>
      <c r="N44" s="528"/>
      <c r="O44" s="303"/>
      <c r="P44" s="306"/>
    </row>
    <row r="45" spans="2:31" ht="34" customHeight="1" x14ac:dyDescent="0.35">
      <c r="B45" s="236"/>
      <c r="C45" s="528"/>
      <c r="D45" s="528"/>
      <c r="E45" s="528"/>
      <c r="F45" s="528"/>
      <c r="G45" s="528"/>
      <c r="H45" s="528"/>
      <c r="I45" s="528"/>
      <c r="J45" s="528"/>
      <c r="K45" s="528"/>
      <c r="L45" s="528"/>
      <c r="M45" s="528"/>
      <c r="N45" s="528"/>
      <c r="O45" s="303"/>
      <c r="P45" s="306"/>
    </row>
    <row r="46" spans="2:31" x14ac:dyDescent="0.35">
      <c r="B46" s="236"/>
      <c r="C46" s="528"/>
      <c r="D46" s="528"/>
      <c r="E46" s="528"/>
      <c r="F46" s="528"/>
      <c r="G46" s="528"/>
      <c r="H46" s="528"/>
      <c r="I46" s="528"/>
      <c r="J46" s="528"/>
      <c r="K46" s="528"/>
      <c r="L46" s="528"/>
      <c r="M46" s="528"/>
      <c r="N46" s="528"/>
      <c r="O46" s="303"/>
      <c r="P46" s="306"/>
    </row>
    <row r="47" spans="2:31" ht="137.15" customHeight="1" x14ac:dyDescent="0.35">
      <c r="B47" s="236"/>
      <c r="C47" s="528"/>
      <c r="D47" s="528"/>
      <c r="E47" s="528"/>
      <c r="F47" s="528"/>
      <c r="G47" s="528"/>
      <c r="H47" s="528"/>
      <c r="I47" s="528"/>
      <c r="J47" s="528"/>
      <c r="K47" s="528"/>
      <c r="L47" s="528"/>
      <c r="M47" s="528"/>
      <c r="N47" s="528"/>
      <c r="O47" s="303"/>
      <c r="P47" s="306"/>
    </row>
    <row r="48" spans="2:31" ht="22" customHeight="1" x14ac:dyDescent="0.35">
      <c r="B48" s="236"/>
      <c r="C48" s="300" t="str">
        <f>HYPERLINK('Data entry'!B51,"See the sustainability report &gt;")</f>
        <v>See the sustainability report &gt;</v>
      </c>
      <c r="D48" s="237"/>
      <c r="E48" s="237"/>
      <c r="F48" s="237"/>
      <c r="G48" s="237"/>
      <c r="H48" s="237"/>
      <c r="I48" s="237"/>
      <c r="J48" s="237"/>
      <c r="K48" s="237"/>
      <c r="L48" s="237"/>
      <c r="M48" s="237"/>
      <c r="N48" s="237"/>
      <c r="O48" s="237"/>
      <c r="P48" s="235"/>
    </row>
    <row r="49" spans="2:16" x14ac:dyDescent="0.35">
      <c r="B49" s="239"/>
      <c r="C49" s="240"/>
      <c r="D49" s="240"/>
      <c r="E49" s="240"/>
      <c r="F49" s="240"/>
      <c r="G49" s="240"/>
      <c r="H49" s="240"/>
      <c r="I49" s="240"/>
      <c r="J49" s="240"/>
      <c r="K49" s="240"/>
      <c r="L49" s="240"/>
      <c r="M49" s="240"/>
      <c r="N49" s="240"/>
      <c r="O49" s="240"/>
      <c r="P49" s="241"/>
    </row>
    <row r="50" spans="2:16" x14ac:dyDescent="0.35"/>
    <row r="52" spans="2:16" ht="15" hidden="1" customHeight="1" x14ac:dyDescent="0.35"/>
    <row r="53" spans="2:16" ht="15" hidden="1" customHeight="1" x14ac:dyDescent="0.35"/>
    <row r="54" spans="2:16" ht="15" hidden="1" customHeight="1" x14ac:dyDescent="0.35"/>
    <row r="55" spans="2:16" ht="15" hidden="1" customHeight="1" x14ac:dyDescent="0.35"/>
    <row r="56" spans="2:16" ht="15" hidden="1" customHeight="1" x14ac:dyDescent="0.35"/>
    <row r="57" spans="2:16" ht="15" hidden="1" customHeight="1" x14ac:dyDescent="0.35"/>
  </sheetData>
  <sheetProtection algorithmName="SHA-256" hashValue="J79RYSrUD04buDizzadtjBR2s+YDsWS8Si1ERB013S8=" saltValue="5o7+pSwiuYLA8GgClAmjzw==" spinCount="100000" sheet="1" objects="1" scenarios="1"/>
  <mergeCells count="30">
    <mergeCell ref="B1:P1"/>
    <mergeCell ref="R10:AG10"/>
    <mergeCell ref="B40:P40"/>
    <mergeCell ref="B3:P3"/>
    <mergeCell ref="D31:F31"/>
    <mergeCell ref="R21:Z21"/>
    <mergeCell ref="L31:O31"/>
    <mergeCell ref="D22:F23"/>
    <mergeCell ref="L22:N23"/>
    <mergeCell ref="S13:U13"/>
    <mergeCell ref="W13:Y13"/>
    <mergeCell ref="B6:D6"/>
    <mergeCell ref="B7:D7"/>
    <mergeCell ref="B8:D8"/>
    <mergeCell ref="D36:F36"/>
    <mergeCell ref="D32:F32"/>
    <mergeCell ref="M43:O43"/>
    <mergeCell ref="C44:N47"/>
    <mergeCell ref="AB12:AG12"/>
    <mergeCell ref="AC14:AE14"/>
    <mergeCell ref="AC19:AE19"/>
    <mergeCell ref="AC18:AE18"/>
    <mergeCell ref="AC17:AE17"/>
    <mergeCell ref="AC20:AE20"/>
    <mergeCell ref="D19:F19"/>
    <mergeCell ref="L19:N19"/>
    <mergeCell ref="E16:G16"/>
    <mergeCell ref="M16:O16"/>
    <mergeCell ref="E26:G26"/>
    <mergeCell ref="M26:O26"/>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64BB-80F8-4DF5-AE40-90A7E7549501}">
  <dimension ref="A1:D27"/>
  <sheetViews>
    <sheetView workbookViewId="0">
      <selection sqref="A1:D1"/>
    </sheetView>
  </sheetViews>
  <sheetFormatPr defaultColWidth="0" defaultRowHeight="14.5" zeroHeight="1" x14ac:dyDescent="0.35"/>
  <cols>
    <col min="1" max="1" width="11" style="323" customWidth="1"/>
    <col min="2" max="2" width="18.54296875" customWidth="1"/>
    <col min="3" max="3" width="12.81640625" customWidth="1"/>
    <col min="4" max="4" width="16.1796875" style="324" customWidth="1"/>
    <col min="5" max="16384" width="8.81640625" hidden="1"/>
  </cols>
  <sheetData>
    <row r="1" spans="1:4" ht="52.5" customHeight="1" x14ac:dyDescent="0.45">
      <c r="A1" s="554" t="s">
        <v>237</v>
      </c>
      <c r="B1" s="555"/>
      <c r="C1" s="555"/>
      <c r="D1" s="556"/>
    </row>
    <row r="2" spans="1:4" ht="33.65" customHeight="1" x14ac:dyDescent="0.35">
      <c r="A2" s="325" t="s">
        <v>129</v>
      </c>
      <c r="B2" s="325" t="s">
        <v>287</v>
      </c>
      <c r="C2" s="325" t="s">
        <v>136</v>
      </c>
      <c r="D2" s="326" t="s">
        <v>162</v>
      </c>
    </row>
    <row r="3" spans="1:4" x14ac:dyDescent="0.35">
      <c r="A3" s="335" t="s">
        <v>148</v>
      </c>
      <c r="B3" s="327">
        <v>0.97478279296461101</v>
      </c>
      <c r="C3" s="328">
        <v>5.62E-2</v>
      </c>
      <c r="D3" s="328">
        <v>0</v>
      </c>
    </row>
    <row r="4" spans="1:4" s="225" customFormat="1" x14ac:dyDescent="0.35">
      <c r="A4" s="336" t="s">
        <v>149</v>
      </c>
      <c r="B4" s="329">
        <v>0.99335960697511205</v>
      </c>
      <c r="C4" s="330">
        <v>7.3849999999999999E-2</v>
      </c>
      <c r="D4" s="330">
        <v>0</v>
      </c>
    </row>
    <row r="5" spans="1:4" x14ac:dyDescent="0.35">
      <c r="A5" s="335" t="s">
        <v>150</v>
      </c>
      <c r="B5" s="327">
        <v>0.99064391854705602</v>
      </c>
      <c r="C5" s="328">
        <v>9.1499999999999998E-2</v>
      </c>
      <c r="D5" s="328">
        <v>0</v>
      </c>
    </row>
    <row r="6" spans="1:4" s="225" customFormat="1" x14ac:dyDescent="0.35">
      <c r="A6" s="336" t="s">
        <v>151</v>
      </c>
      <c r="B6" s="329">
        <v>0.99889012208657002</v>
      </c>
      <c r="C6" s="330">
        <v>9.9000000000000005E-2</v>
      </c>
      <c r="D6" s="330">
        <v>0</v>
      </c>
    </row>
    <row r="7" spans="1:4" x14ac:dyDescent="0.35">
      <c r="A7" s="335" t="s">
        <v>152</v>
      </c>
      <c r="B7" s="327">
        <v>0.98489087856743196</v>
      </c>
      <c r="C7" s="328">
        <v>0.1065</v>
      </c>
      <c r="D7" s="328">
        <v>0</v>
      </c>
    </row>
    <row r="8" spans="1:4" s="225" customFormat="1" x14ac:dyDescent="0.35">
      <c r="A8" s="336" t="s">
        <v>153</v>
      </c>
      <c r="B8" s="329">
        <v>0.98061065299754802</v>
      </c>
      <c r="C8" s="330">
        <v>0.1026</v>
      </c>
      <c r="D8" s="330">
        <v>0</v>
      </c>
    </row>
    <row r="9" spans="1:4" x14ac:dyDescent="0.35">
      <c r="A9" s="335" t="s">
        <v>154</v>
      </c>
      <c r="B9" s="327">
        <v>0.94308221457894104</v>
      </c>
      <c r="C9" s="328">
        <v>9.8699999999999996E-2</v>
      </c>
      <c r="D9" s="328">
        <v>0</v>
      </c>
    </row>
    <row r="10" spans="1:4" s="225" customFormat="1" x14ac:dyDescent="0.35">
      <c r="A10" s="336" t="s">
        <v>155</v>
      </c>
      <c r="B10" s="329">
        <v>0.94961456820467005</v>
      </c>
      <c r="C10" s="330">
        <v>0.10489999999999998</v>
      </c>
      <c r="D10" s="330">
        <v>0</v>
      </c>
    </row>
    <row r="11" spans="1:4" x14ac:dyDescent="0.35">
      <c r="A11" s="335" t="s">
        <v>156</v>
      </c>
      <c r="B11" s="327">
        <v>0.93373832827089698</v>
      </c>
      <c r="C11" s="328">
        <v>0.11109999999999999</v>
      </c>
      <c r="D11" s="328">
        <v>0</v>
      </c>
    </row>
    <row r="12" spans="1:4" s="225" customFormat="1" x14ac:dyDescent="0.35">
      <c r="A12" s="336" t="s">
        <v>157</v>
      </c>
      <c r="B12" s="329">
        <v>0.94243215623935495</v>
      </c>
      <c r="C12" s="330">
        <v>0.1193</v>
      </c>
      <c r="D12" s="330">
        <v>0</v>
      </c>
    </row>
    <row r="13" spans="1:4" x14ac:dyDescent="0.35">
      <c r="A13" s="335" t="s">
        <v>158</v>
      </c>
      <c r="B13" s="327">
        <v>0.92836676217765002</v>
      </c>
      <c r="C13" s="328">
        <v>0.1275</v>
      </c>
      <c r="D13" s="328">
        <v>0</v>
      </c>
    </row>
    <row r="14" spans="1:4" s="225" customFormat="1" x14ac:dyDescent="0.35">
      <c r="A14" s="336" t="s">
        <v>159</v>
      </c>
      <c r="B14" s="329">
        <v>0.93625382881581198</v>
      </c>
      <c r="C14" s="330">
        <v>0.13485</v>
      </c>
      <c r="D14" s="330">
        <v>0</v>
      </c>
    </row>
    <row r="15" spans="1:4" x14ac:dyDescent="0.35">
      <c r="A15" s="335" t="s">
        <v>160</v>
      </c>
      <c r="B15" s="327">
        <v>0.94427605502448098</v>
      </c>
      <c r="C15" s="328">
        <v>0.14219999999999999</v>
      </c>
      <c r="D15" s="328">
        <v>0</v>
      </c>
    </row>
    <row r="16" spans="1:4" s="225" customFormat="1" x14ac:dyDescent="0.35">
      <c r="A16" s="336" t="s">
        <v>135</v>
      </c>
      <c r="B16" s="329">
        <v>0.95451331604996503</v>
      </c>
      <c r="C16" s="330">
        <v>0.15140000000000001</v>
      </c>
      <c r="D16" s="330">
        <v>0</v>
      </c>
    </row>
    <row r="17" spans="1:4" x14ac:dyDescent="0.35">
      <c r="A17" s="335" t="s">
        <v>123</v>
      </c>
      <c r="B17" s="327">
        <v>0.95306171074577095</v>
      </c>
      <c r="C17" s="328">
        <v>0.16059999999999999</v>
      </c>
      <c r="D17" s="328">
        <v>0</v>
      </c>
    </row>
    <row r="18" spans="1:4" s="225" customFormat="1" x14ac:dyDescent="0.35">
      <c r="A18" s="336" t="s">
        <v>124</v>
      </c>
      <c r="B18" s="329">
        <v>0.96770291520503204</v>
      </c>
      <c r="C18" s="330">
        <v>0.17329999999999998</v>
      </c>
      <c r="D18" s="330">
        <v>0</v>
      </c>
    </row>
    <row r="19" spans="1:4" x14ac:dyDescent="0.35">
      <c r="A19" s="335" t="s">
        <v>125</v>
      </c>
      <c r="B19" s="327">
        <v>0.97051597051597005</v>
      </c>
      <c r="C19" s="328">
        <v>0.18600000000000003</v>
      </c>
      <c r="D19" s="328">
        <v>0</v>
      </c>
    </row>
    <row r="20" spans="1:4" s="225" customFormat="1" x14ac:dyDescent="0.35">
      <c r="A20" s="336" t="s">
        <v>126</v>
      </c>
      <c r="B20" s="329">
        <v>0.974767104694923</v>
      </c>
      <c r="C20" s="330">
        <v>0.18955</v>
      </c>
      <c r="D20" s="330">
        <v>0.74391719999999995</v>
      </c>
    </row>
    <row r="21" spans="1:4" x14ac:dyDescent="0.35">
      <c r="A21" s="335" t="s">
        <v>127</v>
      </c>
      <c r="B21" s="327">
        <v>0.96666253563019</v>
      </c>
      <c r="C21" s="328">
        <v>0.19309999999999999</v>
      </c>
      <c r="D21" s="328">
        <v>0.73859030000000003</v>
      </c>
    </row>
    <row r="22" spans="1:4" s="225" customFormat="1" x14ac:dyDescent="0.35">
      <c r="A22" s="336" t="s">
        <v>128</v>
      </c>
      <c r="B22" s="329">
        <v>0.96207215541165603</v>
      </c>
      <c r="C22" s="330">
        <v>0.18924999999999997</v>
      </c>
      <c r="D22" s="330">
        <v>0.73326340000000001</v>
      </c>
    </row>
    <row r="23" spans="1:4" x14ac:dyDescent="0.35">
      <c r="A23" s="335" t="s">
        <v>145</v>
      </c>
      <c r="B23" s="327">
        <v>0.89614534740977203</v>
      </c>
      <c r="C23" s="328">
        <v>0.18539999999999998</v>
      </c>
      <c r="D23" s="328">
        <v>0.73725969999999996</v>
      </c>
    </row>
    <row r="24" spans="1:4" s="225" customFormat="1" x14ac:dyDescent="0.35">
      <c r="A24" s="336" t="s">
        <v>146</v>
      </c>
      <c r="B24" s="329">
        <v>0.89669573762437005</v>
      </c>
      <c r="C24" s="330">
        <v>0.18590000000000001</v>
      </c>
      <c r="D24" s="330">
        <v>0.74125600000000003</v>
      </c>
    </row>
    <row r="25" spans="1:4" x14ac:dyDescent="0.35">
      <c r="A25" s="335" t="s">
        <v>147</v>
      </c>
      <c r="B25" s="331">
        <v>0.84599999999999997</v>
      </c>
      <c r="C25" s="328">
        <v>0.18640000000000001</v>
      </c>
      <c r="D25" s="328">
        <v>0.74125600000000003</v>
      </c>
    </row>
    <row r="26" spans="1:4" s="225" customFormat="1" x14ac:dyDescent="0.35">
      <c r="A26" s="336" t="s">
        <v>171</v>
      </c>
      <c r="B26" s="332">
        <v>0.84599999999999997</v>
      </c>
      <c r="C26" s="330">
        <v>0.188</v>
      </c>
      <c r="D26" s="330">
        <v>0.74125600000000003</v>
      </c>
    </row>
    <row r="27" spans="1:4" x14ac:dyDescent="0.35">
      <c r="A27" s="337" t="s">
        <v>172</v>
      </c>
      <c r="B27" s="333">
        <v>0.81</v>
      </c>
      <c r="C27" s="334">
        <v>0.18959999999999999</v>
      </c>
      <c r="D27" s="334">
        <v>0.74125600000000003</v>
      </c>
    </row>
  </sheetData>
  <sheetProtection algorithmName="SHA-256" hashValue="SnJQufZEd9swCVZoOzm+aw4c0QJWL3sg8dkAWOSJimE=" saltValue="9NaCYl5m0tnPFYiTNqgfEw==" spinCount="100000" sheet="1" objects="1" scenarios="1"/>
  <mergeCells count="1">
    <mergeCell ref="A1:D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PJ2654</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Reports</Value>
    </CommonTopic>
    <Requires_x0020_Higher_x0020_Approval xmlns="32e2fb52-454c-4a55-9e7f-b565c4403fdc">false</Requires_x0020_Higher_x0020_Approval>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7C31D-2B9C-4679-B441-F4F285E30B33}">
  <ds:schemaRefs>
    <ds:schemaRef ds:uri="http://schemas.microsoft.com/sharepoint/v3/contenttype/forms"/>
  </ds:schemaRefs>
</ds:datastoreItem>
</file>

<file path=customXml/itemProps2.xml><?xml version="1.0" encoding="utf-8"?>
<ds:datastoreItem xmlns:ds="http://schemas.openxmlformats.org/officeDocument/2006/customXml" ds:itemID="{9CF5CB39-87D2-49B5-9278-32B0539D8043}">
  <ds:schemaRefs>
    <ds:schemaRef ds:uri="office.server.policy"/>
  </ds:schemaRefs>
</ds:datastoreItem>
</file>

<file path=customXml/itemProps3.xml><?xml version="1.0" encoding="utf-8"?>
<ds:datastoreItem xmlns:ds="http://schemas.openxmlformats.org/officeDocument/2006/customXml" ds:itemID="{C5677DC5-8763-497B-89E1-C9F2381FBB77}">
  <ds:schemaRefs>
    <ds:schemaRef ds:uri="fea560b0-206f-46eb-a9d8-4504da3da1d2"/>
    <ds:schemaRef ds:uri="http://purl.org/dc/elements/1.1/"/>
    <ds:schemaRef ds:uri="dd6704dc-e03f-401a-ab22-0d2e978dbd2d"/>
    <ds:schemaRef ds:uri="http://purl.org/dc/dcmitype/"/>
    <ds:schemaRef ds:uri="a0c6edd1-3628-439e-ae10-56235e7a9ecd"/>
    <ds:schemaRef ds:uri="35d7dce1-22dc-4c3f-bf90-aebce6a2395f"/>
    <ds:schemaRef ds:uri="fed066b4-d524-4bd5-a09d-27b65309a9b0"/>
    <ds:schemaRef ds:uri="A0C6EDD1-3628-439E-AE10-56235E7A9ECD"/>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1d56c9b5-2ac5-400b-ade8-b55cad388082"/>
    <ds:schemaRef ds:uri="24aa14e1-d4f8-4fd7-87fd-92df26ed6048"/>
    <ds:schemaRef ds:uri="http://purl.org/dc/terms/"/>
    <ds:schemaRef ds:uri="http://schemas.microsoft.com/office/2006/metadata/properties"/>
    <ds:schemaRef ds:uri="32e2fb52-454c-4a55-9e7f-b565c4403fdc"/>
    <ds:schemaRef ds:uri="http://schemas.microsoft.com/sharepoint/v3"/>
  </ds:schemaRefs>
</ds:datastoreItem>
</file>

<file path=customXml/itemProps4.xml><?xml version="1.0" encoding="utf-8"?>
<ds:datastoreItem xmlns:ds="http://schemas.openxmlformats.org/officeDocument/2006/customXml" ds:itemID="{46E62621-3846-498A-A432-BEB1B05C8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e2fb52-454c-4a55-9e7f-b565c4403fdc"/>
    <ds:schemaRef ds:uri="28200a5b-dbf5-4d3e-b94c-0c7a404b1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V2 - pre workshop</vt:lpstr>
      <vt:lpstr>V3 - post W1 - wesfarmers</vt:lpstr>
      <vt:lpstr>V3 - mockup</vt:lpstr>
      <vt:lpstr>V3 - mockup alt.</vt:lpstr>
      <vt:lpstr>Terms of Use</vt:lpstr>
      <vt:lpstr>Instructions</vt:lpstr>
      <vt:lpstr>Data entry</vt:lpstr>
      <vt:lpstr>Calculations</vt:lpstr>
      <vt:lpstr>Report output </vt:lpstr>
      <vt:lpstr>Yearly Variables</vt:lpstr>
      <vt:lpstr>'V2 - pre workshop'!Print_Area</vt:lpstr>
      <vt:lpstr>'V3 - mockup'!Print_Area</vt:lpstr>
      <vt:lpstr>'V3 - mockup alt.'!Print_Area</vt:lpstr>
      <vt:lpstr>'V3 - post W1 - wesfarmers'!Print_Area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CERT Progress Calculator (FY2022-23 and CY2023)</dc:title>
  <dc:subject/>
  <dc:creator>Hart, Bronte</dc:creator>
  <cp:keywords/>
  <dc:description/>
  <cp:lastModifiedBy>Hart, Bronte</cp:lastModifiedBy>
  <cp:revision/>
  <dcterms:created xsi:type="dcterms:W3CDTF">2021-04-20T05:55:18Z</dcterms:created>
  <dcterms:modified xsi:type="dcterms:W3CDTF">2024-03-22T11:07:19Z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y fmtid="{D5CDD505-2E9C-101B-9397-08002B2CF9AE}" pid="3" name="CER_Scheme">
    <vt:lpwstr>1;#NGER|8ea157ef-41bd-483c-aa6b-a1e7fd536fcd;#2;#RET|a9e05a0d-e9cf-41f9-8c8f-424688151957</vt:lpwstr>
  </property>
  <property fmtid="{D5CDD505-2E9C-101B-9397-08002B2CF9AE}" pid="4" name="CER_FileKeywords">
    <vt:lpwstr/>
  </property>
  <property fmtid="{D5CDD505-2E9C-101B-9397-08002B2CF9AE}" pid="5" name="CER_Client">
    <vt:lpwstr/>
  </property>
  <property fmtid="{D5CDD505-2E9C-101B-9397-08002B2CF9AE}" pid="6" name="CER_State">
    <vt:lpwstr/>
  </property>
  <property fmtid="{D5CDD505-2E9C-101B-9397-08002B2CF9AE}" pid="7" name="_dlc_DocIdItemGuid">
    <vt:lpwstr>a36f60f8-7a60-45d7-856d-73fd3629d3e6</vt:lpwstr>
  </property>
  <property fmtid="{D5CDD505-2E9C-101B-9397-08002B2CF9AE}" pid="8" name="EDi_DocumentKeywords">
    <vt:lpwstr/>
  </property>
  <property fmtid="{D5CDD505-2E9C-101B-9397-08002B2CF9AE}" pid="9" name="CER_Agency">
    <vt:lpwstr/>
  </property>
  <property fmtid="{D5CDD505-2E9C-101B-9397-08002B2CF9AE}" pid="10" name="EDi_ProcurementActivity">
    <vt:lpwstr/>
  </property>
  <property fmtid="{D5CDD505-2E9C-101B-9397-08002B2CF9AE}" pid="11" name="EDi_To">
    <vt:lpwstr/>
  </property>
  <property fmtid="{D5CDD505-2E9C-101B-9397-08002B2CF9AE}" pid="12" name="EDi_FleetManagementActivity">
    <vt:lpwstr/>
  </property>
  <property fmtid="{D5CDD505-2E9C-101B-9397-08002B2CF9AE}" pid="13" name="EDi_SchemeRegulationandManagementActivity">
    <vt:lpwstr/>
  </property>
  <property fmtid="{D5CDD505-2E9C-101B-9397-08002B2CF9AE}" pid="14" name="EDi_PersonnelActivity">
    <vt:lpwstr/>
  </property>
  <property fmtid="{D5CDD505-2E9C-101B-9397-08002B2CF9AE}" pid="15" name="DocumentSetDescription">
    <vt:lpwstr/>
  </property>
  <property fmtid="{D5CDD505-2E9C-101B-9397-08002B2CF9AE}" pid="16" name="EDi_GovernmentRelationsActivity">
    <vt:lpwstr/>
  </property>
  <property fmtid="{D5CDD505-2E9C-101B-9397-08002B2CF9AE}" pid="17" name="xd_ProgID">
    <vt:lpwstr/>
  </property>
  <property fmtid="{D5CDD505-2E9C-101B-9397-08002B2CF9AE}" pid="18" name="EDi_InformationManagementActivity">
    <vt:lpwstr/>
  </property>
  <property fmtid="{D5CDD505-2E9C-101B-9397-08002B2CF9AE}" pid="19" name="EDi_EquipmentAndStoresActivity">
    <vt:lpwstr/>
  </property>
  <property fmtid="{D5CDD505-2E9C-101B-9397-08002B2CF9AE}" pid="20" name="EDi_StaffDevelopmentActivity">
    <vt:lpwstr/>
  </property>
  <property fmtid="{D5CDD505-2E9C-101B-9397-08002B2CF9AE}" pid="21" name="ComplianceAssetId">
    <vt:lpwstr/>
  </property>
  <property fmtid="{D5CDD505-2E9C-101B-9397-08002B2CF9AE}" pid="22" name="EDi_Cc">
    <vt:lpwstr/>
  </property>
  <property fmtid="{D5CDD505-2E9C-101B-9397-08002B2CF9AE}" pid="23" name="TemplateUrl">
    <vt:lpwstr/>
  </property>
  <property fmtid="{D5CDD505-2E9C-101B-9397-08002B2CF9AE}" pid="24" name="EDi_PublicationsActivity">
    <vt:lpwstr/>
  </property>
  <property fmtid="{D5CDD505-2E9C-101B-9397-08002B2CF9AE}" pid="25" name="EDi_FinancialManagementActivity">
    <vt:lpwstr/>
  </property>
  <property fmtid="{D5CDD505-2E9C-101B-9397-08002B2CF9AE}" pid="26" name="EDi_CompensationActivity">
    <vt:lpwstr/>
  </property>
  <property fmtid="{D5CDD505-2E9C-101B-9397-08002B2CF9AE}" pid="27" name="EDi_CommunityRelationsActivity">
    <vt:lpwstr/>
  </property>
  <property fmtid="{D5CDD505-2E9C-101B-9397-08002B2CF9AE}" pid="28" name="_ExtendedDescription">
    <vt:lpwstr/>
  </property>
  <property fmtid="{D5CDD505-2E9C-101B-9397-08002B2CF9AE}" pid="29" name="TriggerFlowInfo">
    <vt:lpwstr/>
  </property>
  <property fmtid="{D5CDD505-2E9C-101B-9397-08002B2CF9AE}" pid="30" name="EDi_OHSActivity">
    <vt:lpwstr/>
  </property>
  <property fmtid="{D5CDD505-2E9C-101B-9397-08002B2CF9AE}" pid="31" name="_dlc_DocIdUrl">
    <vt:lpwstr/>
  </property>
  <property fmtid="{D5CDD505-2E9C-101B-9397-08002B2CF9AE}" pid="32" name="EDi_FromAddress">
    <vt:lpwstr/>
  </property>
  <property fmtid="{D5CDD505-2E9C-101B-9397-08002B2CF9AE}" pid="33" name="URL">
    <vt:lpwstr/>
  </property>
  <property fmtid="{D5CDD505-2E9C-101B-9397-08002B2CF9AE}" pid="34" name="EDi_IndustrialRelationsActivity">
    <vt:lpwstr/>
  </property>
  <property fmtid="{D5CDD505-2E9C-101B-9397-08002B2CF9AE}" pid="35" name="xd_Signature">
    <vt:bool>false</vt:bool>
  </property>
  <property fmtid="{D5CDD505-2E9C-101B-9397-08002B2CF9AE}" pid="36" name="EDi_ComplianceInvestigationandEnforcementActivity">
    <vt:lpwstr/>
  </property>
  <property fmtid="{D5CDD505-2E9C-101B-9397-08002B2CF9AE}" pid="37" name="GUID">
    <vt:lpwstr>49d0a165-47dc-42ea-a9e9-7ac02048d0e9</vt:lpwstr>
  </property>
  <property fmtid="{D5CDD505-2E9C-101B-9397-08002B2CF9AE}" pid="38" name="EDi_LegalServicesActivity">
    <vt:lpwstr/>
  </property>
  <property fmtid="{D5CDD505-2E9C-101B-9397-08002B2CF9AE}" pid="39" name="EDi_TechnologyAndTelecommunicationsActivity">
    <vt:lpwstr/>
  </property>
  <property fmtid="{D5CDD505-2E9C-101B-9397-08002B2CF9AE}" pid="40" name="EDi_Reference">
    <vt:lpwstr/>
  </property>
  <property fmtid="{D5CDD505-2E9C-101B-9397-08002B2CF9AE}" pid="41" name="EDi_StrategicManagementActivity">
    <vt:lpwstr/>
  </property>
  <property fmtid="{D5CDD505-2E9C-101B-9397-08002B2CF9AE}" pid="42" name="EDi_EstablishmentActivity">
    <vt:lpwstr/>
  </property>
  <property fmtid="{D5CDD505-2E9C-101B-9397-08002B2CF9AE}" pid="43" name="EDi_Bcc">
    <vt:lpwstr/>
  </property>
  <property fmtid="{D5CDD505-2E9C-101B-9397-08002B2CF9AE}" pid="44" name="EDi_PropertyManagementActivity">
    <vt:lpwstr/>
  </property>
  <property fmtid="{D5CDD505-2E9C-101B-9397-08002B2CF9AE}" pid="45" name="CER_StateTaxHTField0">
    <vt:lpwstr/>
  </property>
  <property fmtid="{D5CDD505-2E9C-101B-9397-08002B2CF9AE}" pid="46" name="CER_FileKeywordsTaxHTField0">
    <vt:lpwstr/>
  </property>
  <property fmtid="{D5CDD505-2E9C-101B-9397-08002B2CF9AE}" pid="47" name="EDi_DocumentKeywordsTaxHTField0">
    <vt:lpwstr/>
  </property>
  <property fmtid="{D5CDD505-2E9C-101B-9397-08002B2CF9AE}" pid="48" name="CER_ClientTaxHTField0">
    <vt:lpwstr/>
  </property>
  <property fmtid="{D5CDD505-2E9C-101B-9397-08002B2CF9AE}" pid="49" name="CER_AgencyTaxHTField0">
    <vt:lpwstr/>
  </property>
  <property fmtid="{D5CDD505-2E9C-101B-9397-08002B2CF9AE}" pid="50" name="MediaServiceImageTags">
    <vt:lpwstr/>
  </property>
  <property fmtid="{D5CDD505-2E9C-101B-9397-08002B2CF9AE}" pid="51" name="RevIMBCS">
    <vt:lpwstr>31;#61944 - 7 years|ef4acd1e-4fa2-4b0b-a46c-1be8504d8f7b</vt:lpwstr>
  </property>
</Properties>
</file>